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35" windowWidth="15480" windowHeight="8505" activeTab="2"/>
  </bookViews>
  <sheets>
    <sheet name="ISOTERM-FREUNDLICH" sheetId="2" r:id="rId1"/>
    <sheet name="ISOTERMA-LANGMUIR" sheetId="3" r:id="rId2"/>
    <sheet name="ADSORCION-FREUND-LANGMUIR" sheetId="1" r:id="rId3"/>
  </sheets>
  <externalReferences>
    <externalReference r:id="rId4"/>
    <externalReference r:id="rId5"/>
    <externalReference r:id="rId6"/>
  </externalReferences>
  <definedNames>
    <definedName name="anscount" hidden="1">1</definedName>
    <definedName name="BCF_BENZOL">[1]Basisdaten!$D$18</definedName>
    <definedName name="BCF_DEHP">[1]Basisdaten!$D$14</definedName>
    <definedName name="BCF_EDC">[1]Basisdaten!$D$17</definedName>
    <definedName name="BCF_EDTA">[1]Basisdaten!$D$15</definedName>
    <definedName name="BCF_HpCDD">[1]Basisdaten!$D$6</definedName>
    <definedName name="BCF_HxCDD">[1]Basisdaten!$D$5</definedName>
    <definedName name="BCF_LAS">[1]Basisdaten!$D$16</definedName>
    <definedName name="BCF_OCDD">[1]Basisdaten!$D$7</definedName>
    <definedName name="BCF_PCB101">[1]Basisdaten!$D$10</definedName>
    <definedName name="BCF_PCB138">[1]Basisdaten!$D$11</definedName>
    <definedName name="BCF_PCB153">[1]Basisdaten!$D$12</definedName>
    <definedName name="BCF_PCB180">[1]Basisdaten!$D$13</definedName>
    <definedName name="BCF_PCB28">[1]Basisdaten!$D$8</definedName>
    <definedName name="BCF_PCB52">[1]Basisdaten!$D$9</definedName>
    <definedName name="BCF_PeCDD">[1]Basisdaten!$D$4</definedName>
    <definedName name="BCF_TCDD">[1]Basisdaten!$D$3</definedName>
    <definedName name="BudgetTab">#REF!</definedName>
    <definedName name="D">'[2]DATA-INTERNET'!$AQ$9:$AQ$56</definedName>
    <definedName name="D1_">'[2]DATA-INTERNET'!$AQ$9:$AQ$10</definedName>
    <definedName name="D2_">'[2]DATA-INTERNET'!$AQ$9:$AQ$12</definedName>
    <definedName name="D3_">'[2]DATA-INTERNET'!$AQ$9:$AQ$14</definedName>
    <definedName name="limcount" hidden="1">1</definedName>
    <definedName name="rho">'[3]MC_SMITH_25-2'!$D$11</definedName>
    <definedName name="sencount" hidden="1">1</definedName>
    <definedName name="solver_adj" localSheetId="2" hidden="1">'ADSORCION-FREUND-LANGMUIR'!$J$42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'ADSORCION-FREUND-LANGMUIR'!$J$43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0</definedName>
    <definedName name="solver_ver" localSheetId="2" hidden="1">3</definedName>
    <definedName name="W_b">'[3]MC_SMITH_25-2'!$B$27</definedName>
  </definedNames>
  <calcPr calcId="152511"/>
</workbook>
</file>

<file path=xl/calcChain.xml><?xml version="1.0" encoding="utf-8"?>
<calcChain xmlns="http://schemas.openxmlformats.org/spreadsheetml/2006/main">
  <c r="J44" i="1" l="1"/>
  <c r="J54" i="1"/>
  <c r="J50" i="1"/>
  <c r="J48" i="1" l="1"/>
  <c r="D14" i="1"/>
  <c r="J25" i="1"/>
  <c r="J22" i="1"/>
  <c r="J21" i="1"/>
  <c r="J24" i="1"/>
  <c r="K15" i="1"/>
  <c r="K16" i="1"/>
  <c r="K17" i="1"/>
  <c r="K18" i="1"/>
  <c r="K19" i="1"/>
  <c r="K14" i="1"/>
  <c r="J15" i="1"/>
  <c r="J16" i="1"/>
  <c r="J17" i="1"/>
  <c r="J18" i="1"/>
  <c r="J19" i="1"/>
  <c r="J14" i="1"/>
  <c r="G23" i="1"/>
  <c r="C185" i="1" l="1"/>
  <c r="C184" i="1"/>
  <c r="C186" i="1" s="1"/>
  <c r="E186" i="1" s="1"/>
  <c r="C169" i="1"/>
  <c r="D181" i="1" s="1"/>
  <c r="D101" i="1"/>
  <c r="D99" i="1"/>
  <c r="D100" i="1" s="1"/>
  <c r="D97" i="1"/>
  <c r="C97" i="1"/>
  <c r="D96" i="1"/>
  <c r="C96" i="1"/>
  <c r="D95" i="1"/>
  <c r="C95" i="1"/>
  <c r="D94" i="1"/>
  <c r="C94" i="1"/>
  <c r="D83" i="1"/>
  <c r="C81" i="1"/>
  <c r="C80" i="1"/>
  <c r="C79" i="1"/>
  <c r="C78" i="1"/>
  <c r="F66" i="1"/>
  <c r="E71" i="1" s="1"/>
  <c r="D80" i="1" s="1"/>
  <c r="C54" i="1"/>
  <c r="G49" i="1"/>
  <c r="F49" i="1"/>
  <c r="G48" i="1"/>
  <c r="F48" i="1"/>
  <c r="G47" i="1"/>
  <c r="F47" i="1"/>
  <c r="G46" i="1"/>
  <c r="F46" i="1"/>
  <c r="G45" i="1"/>
  <c r="F45" i="1"/>
  <c r="G44" i="1"/>
  <c r="F44" i="1"/>
  <c r="J43" i="1"/>
  <c r="G43" i="1"/>
  <c r="F43" i="1"/>
  <c r="G42" i="1"/>
  <c r="F42" i="1"/>
  <c r="L27" i="1"/>
  <c r="D24" i="1"/>
  <c r="D22" i="1"/>
  <c r="F21" i="1"/>
  <c r="I19" i="1"/>
  <c r="H19" i="1"/>
  <c r="E19" i="1"/>
  <c r="D19" i="1"/>
  <c r="I18" i="1"/>
  <c r="H18" i="1"/>
  <c r="E18" i="1"/>
  <c r="D18" i="1"/>
  <c r="I17" i="1"/>
  <c r="H17" i="1"/>
  <c r="E17" i="1"/>
  <c r="D17" i="1"/>
  <c r="I16" i="1"/>
  <c r="H16" i="1"/>
  <c r="E16" i="1"/>
  <c r="D16" i="1"/>
  <c r="I15" i="1"/>
  <c r="H15" i="1"/>
  <c r="E15" i="1"/>
  <c r="D15" i="1"/>
  <c r="I14" i="1"/>
  <c r="H14" i="1"/>
  <c r="E14" i="1"/>
  <c r="E72" i="1" l="1"/>
  <c r="D81" i="1" s="1"/>
  <c r="J103" i="1"/>
  <c r="J110" i="1" s="1"/>
  <c r="E68" i="1"/>
  <c r="E70" i="1"/>
  <c r="D79" i="1" s="1"/>
  <c r="D102" i="1"/>
  <c r="D172" i="1"/>
  <c r="D174" i="1"/>
  <c r="D176" i="1"/>
  <c r="D178" i="1"/>
  <c r="D180" i="1"/>
  <c r="D182" i="1"/>
  <c r="E69" i="1"/>
  <c r="D78" i="1" s="1"/>
  <c r="D171" i="1"/>
  <c r="D173" i="1"/>
  <c r="D175" i="1"/>
  <c r="D177" i="1"/>
  <c r="D179" i="1"/>
</calcChain>
</file>

<file path=xl/comments1.xml><?xml version="1.0" encoding="utf-8"?>
<comments xmlns="http://schemas.openxmlformats.org/spreadsheetml/2006/main">
  <authors>
    <author>Estimado Usuario</author>
    <author>WILDER LOYOLA</author>
  </authors>
  <commentList>
    <comment ref="B6" authorId="0">
      <text>
        <r>
          <rPr>
            <b/>
            <sz val="12"/>
            <color indexed="10"/>
            <rFont val="Tahoma"/>
            <family val="2"/>
          </rPr>
          <t xml:space="preserve">Geankoplis (826- 3era Ed.) =======&gt;06/11/16
</t>
        </r>
        <r>
          <rPr>
            <b/>
            <sz val="12"/>
            <color indexed="81"/>
            <rFont val="Tahoma"/>
            <family val="2"/>
          </rPr>
          <t>Los datos de la isoterma de equilibrio para la adsorción de glucosa de una solución acuosa usando alúmina activada son: VER TABLA
Determine la isoterma que concuerda con los datos y proporcione las constantes de la ecuación usando las unidades dadas.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56" authorId="1">
      <text>
        <r>
          <rPr>
            <b/>
            <sz val="12"/>
            <color indexed="10"/>
            <rFont val="Tahoma"/>
            <family val="2"/>
          </rPr>
          <t>Treybal: 11.1</t>
        </r>
        <r>
          <rPr>
            <sz val="12"/>
            <color indexed="10"/>
            <rFont val="Tahoma"/>
            <family val="2"/>
          </rPr>
          <t xml:space="preserve">
</t>
        </r>
      </text>
    </comment>
    <comment ref="B120" authorId="1">
      <text>
        <r>
          <rPr>
            <b/>
            <sz val="12"/>
            <color indexed="10"/>
            <rFont val="Tahoma"/>
            <family val="2"/>
          </rPr>
          <t xml:space="preserve">11.2 Treybal
</t>
        </r>
        <r>
          <rPr>
            <sz val="12"/>
            <color indexed="10"/>
            <rFont val="Tahoma"/>
            <family val="2"/>
          </rPr>
          <t xml:space="preserve">
</t>
        </r>
      </text>
    </comment>
    <comment ref="A164" authorId="1">
      <text>
        <r>
          <rPr>
            <b/>
            <sz val="12"/>
            <color indexed="10"/>
            <rFont val="Tahoma"/>
            <family val="2"/>
          </rPr>
          <t>12.3-2 GK</t>
        </r>
        <r>
          <rPr>
            <sz val="12"/>
            <color indexed="1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<sst xmlns="http://schemas.openxmlformats.org/spreadsheetml/2006/main" count="128" uniqueCount="104">
  <si>
    <t>INICIO</t>
  </si>
  <si>
    <t>SOLUCION:</t>
  </si>
  <si>
    <t>R=</t>
  </si>
  <si>
    <t>M=</t>
  </si>
  <si>
    <t>q=</t>
  </si>
  <si>
    <t>C</t>
  </si>
  <si>
    <t>q</t>
  </si>
  <si>
    <t>c/q</t>
  </si>
  <si>
    <t>g/cm3</t>
  </si>
  <si>
    <t>g soluto/galúmina</t>
  </si>
  <si>
    <t>lnc</t>
  </si>
  <si>
    <t>ln (q)</t>
  </si>
  <si>
    <t>1/qm =</t>
  </si>
  <si>
    <t>qm =</t>
  </si>
  <si>
    <t>1/qmK =</t>
  </si>
  <si>
    <t>K =</t>
  </si>
  <si>
    <t>12.2-1, Geankoplis</t>
  </si>
  <si>
    <r>
      <t>Una solución de agua residual que tiene un volumen de 2.5 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contiene 0.25 Kg de fenol/m3 de solución</t>
    </r>
  </si>
  <si>
    <t>K=</t>
  </si>
  <si>
    <t>esta solución se mezcla completamente en un proceso por lotes con 3 Kg de carbón granular activado hasta</t>
  </si>
  <si>
    <r>
      <t>que se alcanza el equilibrio. Utilice la</t>
    </r>
    <r>
      <rPr>
        <b/>
        <sz val="12"/>
        <color indexed="12"/>
        <rFont val="Times New Roman"/>
        <family val="1"/>
      </rPr>
      <t xml:space="preserve"> isoterma que se indica</t>
    </r>
    <r>
      <rPr>
        <sz val="12"/>
        <rFont val="Times New Roman"/>
        <family val="1"/>
      </rPr>
      <t xml:space="preserve"> y calcule los valores finales de equilibrio </t>
    </r>
  </si>
  <si>
    <t>y el % de fenol extraido</t>
  </si>
  <si>
    <t>SOLUCION</t>
  </si>
  <si>
    <t>CF=</t>
  </si>
  <si>
    <r>
      <t>C(Kg fenol/m</t>
    </r>
    <r>
      <rPr>
        <b/>
        <vertAlign val="superscript"/>
        <sz val="12"/>
        <color indexed="10"/>
        <rFont val="Times New Roman"/>
        <family val="1"/>
      </rPr>
      <t>3</t>
    </r>
    <r>
      <rPr>
        <b/>
        <sz val="12"/>
        <color indexed="10"/>
        <rFont val="Times New Roman"/>
        <family val="1"/>
      </rPr>
      <t xml:space="preserve"> soluc)</t>
    </r>
  </si>
  <si>
    <t>q( Kg fenol/Kg adsorbente)</t>
  </si>
  <si>
    <t>q(isot)</t>
  </si>
  <si>
    <t>c=</t>
  </si>
  <si>
    <t>S=</t>
  </si>
  <si>
    <t>qF=</t>
  </si>
  <si>
    <t>Respuestas:</t>
  </si>
  <si>
    <t>Kg fenol/m3 sol</t>
  </si>
  <si>
    <t>Kg fenol/ Kg adsorb</t>
  </si>
  <si>
    <t>%=</t>
  </si>
  <si>
    <t>La adsorción en el equilibrio de vapor de acetona sobre un carbón activado a 30°C está dada por los siguientes datos</t>
  </si>
  <si>
    <t>g adsorbidos/g carbón</t>
  </si>
  <si>
    <t>pp(mm Hg)</t>
  </si>
  <si>
    <t>La presión de vapor de la acetona a 30°C es 283 mm Hg. Un matraz de 1 litro contiene aire y vapor de acetona</t>
  </si>
  <si>
    <t xml:space="preserve">a 1 atm y 30°C, con una saturación relativa del vapor de 35%. Se introducen 2 g de carbón activado fresco en </t>
  </si>
  <si>
    <t xml:space="preserve">el matraz, el cual se sella. Calcule la concenntración fional del vapor a 30°C y la presión final. Despreciar la </t>
  </si>
  <si>
    <t>adsorción del aire.</t>
  </si>
  <si>
    <t>m=</t>
  </si>
  <si>
    <t>lt*atm/gmol*K</t>
  </si>
  <si>
    <t>q(g adbto/g adbte)</t>
  </si>
  <si>
    <t>pA (mmHg)</t>
  </si>
  <si>
    <t>CA (g/lt)</t>
  </si>
  <si>
    <t>a) Freundlich</t>
  </si>
  <si>
    <t>HR=</t>
  </si>
  <si>
    <t>Pv=</t>
  </si>
  <si>
    <t>mmHg</t>
  </si>
  <si>
    <t>n=</t>
  </si>
  <si>
    <t>b) Langmuir</t>
  </si>
  <si>
    <t>1/q</t>
  </si>
  <si>
    <t>1/c</t>
  </si>
  <si>
    <t>1/q0=</t>
  </si>
  <si>
    <t>q0=</t>
  </si>
  <si>
    <t>k/q0=</t>
  </si>
  <si>
    <t>k=</t>
  </si>
  <si>
    <r>
      <t>c</t>
    </r>
    <r>
      <rPr>
        <b/>
        <vertAlign val="subscript"/>
        <sz val="12"/>
        <color indexed="12"/>
        <rFont val="Arial"/>
        <family val="2"/>
      </rPr>
      <t>F</t>
    </r>
    <r>
      <rPr>
        <b/>
        <sz val="12"/>
        <color indexed="12"/>
        <rFont val="Arial"/>
        <family val="2"/>
      </rPr>
      <t>=</t>
    </r>
  </si>
  <si>
    <t>g/lt</t>
  </si>
  <si>
    <t>Balance de materia:</t>
  </si>
  <si>
    <t>&lt;===== Respuesta</t>
  </si>
  <si>
    <t>F.O</t>
  </si>
  <si>
    <t>Una solución de azúcar de caña en bruto, lavada, 48% de sacarosa en peso, está coloreada por la presencia de pequeñas cantidades</t>
  </si>
  <si>
    <t>de impurezas. Se va a decolorar a 80°C por tratamiento con un carbón adsorbente en una planta de filtración por contacto. Los datos</t>
  </si>
  <si>
    <t>para la isoterma de adsorciuón en el equilibrio se obtuvieron agregando diferentes cantidades del carbón para separar lotes de la solución</t>
  </si>
  <si>
    <t xml:space="preserve">original y observando el color alcamnzado en el equilibrio en cada uno de los casos. Los datos, con la cantidad de carbón expresada con </t>
  </si>
  <si>
    <t>base en el contenido de azúcar de la solución, son los siguientes.</t>
  </si>
  <si>
    <t>Kg carbón/Kg azúcar seca</t>
  </si>
  <si>
    <t>% eliminado de color</t>
  </si>
  <si>
    <t>La solución original tiene una concentración de color de 20, medida en una escala arbitraria; se desea reducir el color a 2.5% de su valor original.</t>
  </si>
  <si>
    <r>
      <t>a</t>
    </r>
    <r>
      <rPr>
        <b/>
        <sz val="12"/>
        <color indexed="12"/>
        <rFont val="Arial"/>
        <family val="2"/>
      </rPr>
      <t>) Conviértanse los datos en el equilibrio a Y* = unidades de color/kg carbón. ¿ siguen la ecuación de Freundlich? Si lo hacen, ¿ cuáles son</t>
    </r>
  </si>
  <si>
    <t>las constantes de la ecuación?</t>
  </si>
  <si>
    <r>
      <t>b)</t>
    </r>
    <r>
      <rPr>
        <b/>
        <sz val="12"/>
        <color indexed="12"/>
        <rFont val="Arial"/>
        <family val="2"/>
      </rPr>
      <t xml:space="preserve"> Calcule la dosis necesaria de carbón fresco, por 1000 Kg de solución, para un proceso en una sola etapa.</t>
    </r>
    <r>
      <rPr>
        <b/>
        <sz val="12"/>
        <color indexed="10"/>
        <rFont val="Arial"/>
        <family val="2"/>
      </rPr>
      <t xml:space="preserve"> R= 20.4 Kg</t>
    </r>
  </si>
  <si>
    <r>
      <t>c)</t>
    </r>
    <r>
      <rPr>
        <b/>
        <sz val="12"/>
        <color indexed="12"/>
        <rFont val="Arial"/>
        <family val="2"/>
      </rPr>
      <t xml:space="preserve"> Calcule la dosis necesaria de carbón por 100 kg de solución para un tratamiento a corrriente cruzada en dos etapas, utilizando</t>
    </r>
  </si>
  <si>
    <r>
      <t>la cantidad mínima total de carbón fresco..</t>
    </r>
    <r>
      <rPr>
        <b/>
        <sz val="12"/>
        <color indexed="10"/>
        <rFont val="Arial"/>
        <family val="2"/>
      </rPr>
      <t xml:space="preserve"> R= 10 kg.</t>
    </r>
  </si>
  <si>
    <r>
      <t>d)</t>
    </r>
    <r>
      <rPr>
        <b/>
        <sz val="12"/>
        <color indexed="12"/>
        <rFont val="Arial"/>
        <family val="2"/>
      </rPr>
      <t xml:space="preserve"> Calcule la dosis necesaria de carbón por 1000 kg de soluciuón para un tratamiento a contracorrriente en dos etapas.</t>
    </r>
  </si>
  <si>
    <t>R= 6.24 Kg.</t>
  </si>
  <si>
    <t>Con el empleo de tamices moleculares, se retiró el vapor de agua del nitrógeno gaseoso en un lecho empacado a 28.3°C</t>
  </si>
  <si>
    <r>
      <t>La altura de la columna era de 0.268m, con una densidad aparente del lecho fijo de 712.8 Kg/m</t>
    </r>
    <r>
      <rPr>
        <vertAlign val="superscript"/>
        <sz val="12"/>
        <color indexed="12"/>
        <rFont val="Times New Roman"/>
        <family val="1"/>
      </rPr>
      <t>3</t>
    </r>
    <r>
      <rPr>
        <sz val="12"/>
        <color indexed="12"/>
        <rFont val="Times New Roman"/>
        <family val="1"/>
      </rPr>
      <t xml:space="preserve">. La concentración inicial de </t>
    </r>
  </si>
  <si>
    <r>
      <t>agua en el sólido era de 0.01 kg de agua/kg de sólido y la velocidad másica del nitrógeno fue de 4052 kg/m</t>
    </r>
    <r>
      <rPr>
        <vertAlign val="superscript"/>
        <sz val="12"/>
        <color indexed="12"/>
        <rFont val="Times New Roman"/>
        <family val="1"/>
      </rPr>
      <t>2</t>
    </r>
    <r>
      <rPr>
        <sz val="12"/>
        <color indexed="12"/>
        <rFont val="Times New Roman"/>
        <family val="1"/>
      </rPr>
      <t>*h.</t>
    </r>
  </si>
  <si>
    <r>
      <t>La concentración inicial del agua en el gas fue de c</t>
    </r>
    <r>
      <rPr>
        <vertAlign val="subscript"/>
        <sz val="12"/>
        <color indexed="12"/>
        <rFont val="Times New Roman"/>
        <family val="1"/>
      </rPr>
      <t>0</t>
    </r>
    <r>
      <rPr>
        <sz val="12"/>
        <color indexed="12"/>
        <rFont val="Times New Roman"/>
        <family val="1"/>
      </rPr>
      <t>=926E-6 kg agua/kg nitrógeno. Los datos para el punto de ruptura son los siguientes:</t>
    </r>
  </si>
  <si>
    <r>
      <t>Se desea un valor de c/c</t>
    </r>
    <r>
      <rPr>
        <vertAlign val="subscript"/>
        <sz val="12"/>
        <color indexed="12"/>
        <rFont val="Times New Roman"/>
        <family val="1"/>
      </rPr>
      <t>0</t>
    </r>
    <r>
      <rPr>
        <sz val="12"/>
        <color indexed="12"/>
        <rFont val="Times New Roman"/>
        <family val="1"/>
      </rPr>
      <t>=0.02 para el punto de ruptura.</t>
    </r>
  </si>
  <si>
    <t>Determine lo siguiente:</t>
  </si>
  <si>
    <t>c0=</t>
  </si>
  <si>
    <r>
      <t>Kg agua/Kg N</t>
    </r>
    <r>
      <rPr>
        <vertAlign val="subscript"/>
        <sz val="12"/>
        <color indexed="10"/>
        <rFont val="Times New Roman"/>
        <family val="1"/>
      </rPr>
      <t>2</t>
    </r>
  </si>
  <si>
    <t xml:space="preserve">a) El tiempo en el punto de ruptura, la fracción de la capacidad total usada hasta </t>
  </si>
  <si>
    <t>t(h)</t>
  </si>
  <si>
    <t>c (Kg agua/Kg N2)</t>
  </si>
  <si>
    <t>c/c0</t>
  </si>
  <si>
    <t>el punto de ruptura, la longitud del lecho sin usar y la capacidad de carga de saturación del sólido.</t>
  </si>
  <si>
    <r>
      <t>b) Para una longitud de columna propuesta H</t>
    </r>
    <r>
      <rPr>
        <vertAlign val="subscript"/>
        <sz val="12"/>
        <color indexed="12"/>
        <rFont val="Times New Roman"/>
        <family val="1"/>
      </rPr>
      <t>T</t>
    </r>
    <r>
      <rPr>
        <sz val="12"/>
        <color indexed="12"/>
        <rFont val="Times New Roman"/>
        <family val="1"/>
      </rPr>
      <t>= 0.40m, calcúlese el tiempo del punto de ruptura</t>
    </r>
  </si>
  <si>
    <t>y la fracción empleada de la capacidad total.</t>
  </si>
  <si>
    <t>A1=</t>
  </si>
  <si>
    <t>A2=</t>
  </si>
  <si>
    <t>tu=</t>
  </si>
  <si>
    <t>HT=</t>
  </si>
  <si>
    <t>m</t>
  </si>
  <si>
    <t>tt=</t>
  </si>
  <si>
    <t>tu/tt=</t>
  </si>
  <si>
    <t>HUNB=</t>
  </si>
  <si>
    <r>
      <t>q</t>
    </r>
    <r>
      <rPr>
        <b/>
        <vertAlign val="subscript"/>
        <sz val="12"/>
        <color indexed="12"/>
        <rFont val="Times New Roman"/>
        <family val="1"/>
      </rPr>
      <t>L</t>
    </r>
    <r>
      <rPr>
        <b/>
        <sz val="12"/>
        <color indexed="12"/>
        <rFont val="Times New Roman"/>
        <family val="1"/>
      </rPr>
      <t xml:space="preserve"> </t>
    </r>
  </si>
  <si>
    <t>F.O.</t>
  </si>
  <si>
    <t>Elegimos la isoterma de Freundlich porque ajusta mejor los datos: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</si>
</sst>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.000"/>
    <numFmt numFmtId="166" formatCode="&quot;$&quot;#,##0;[Red]\-&quot;$&quot;#,##0"/>
    <numFmt numFmtId="167" formatCode="_ [$€]\ * #,##0.00_ ;_ [$€]\ * \-#,##0.00_ ;_ [$€]\ * &quot;-&quot;??_ ;_ @_ 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0.000000"/>
  </numFmts>
  <fonts count="27" x14ac:knownFonts="1">
    <font>
      <sz val="10"/>
      <name val="Arial"/>
      <family val="2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u/>
      <sz val="10"/>
      <color indexed="12"/>
      <name val="Arial"/>
      <family val="2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b/>
      <vertAlign val="superscript"/>
      <sz val="12"/>
      <color indexed="10"/>
      <name val="Times New Roman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vertAlign val="subscript"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vertAlign val="superscript"/>
      <sz val="12"/>
      <color indexed="12"/>
      <name val="Times New Roman"/>
      <family val="1"/>
    </font>
    <font>
      <vertAlign val="subscript"/>
      <sz val="12"/>
      <color indexed="12"/>
      <name val="Times New Roman"/>
      <family val="1"/>
    </font>
    <font>
      <vertAlign val="subscript"/>
      <sz val="12"/>
      <color indexed="10"/>
      <name val="Times New Roman"/>
      <family val="1"/>
    </font>
    <font>
      <b/>
      <sz val="12"/>
      <color indexed="10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indexed="10"/>
      <name val="Tahoma"/>
      <family val="2"/>
    </font>
    <font>
      <sz val="10"/>
      <color indexed="8"/>
      <name val="MS Sans Serif"/>
      <family val="2"/>
    </font>
    <font>
      <b/>
      <sz val="12"/>
      <color rgb="FFFF0000"/>
      <name val="Times New Roman"/>
      <family val="1"/>
    </font>
    <font>
      <b/>
      <vertAlign val="subscript"/>
      <sz val="12"/>
      <color indexed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39"/>
      </left>
      <right/>
      <top style="thick">
        <color indexed="39"/>
      </top>
      <bottom style="thick">
        <color indexed="39"/>
      </bottom>
      <diagonal/>
    </border>
    <border>
      <left/>
      <right style="thick">
        <color indexed="39"/>
      </right>
      <top style="thick">
        <color indexed="39"/>
      </top>
      <bottom style="thick">
        <color indexed="39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12"/>
      </right>
      <top/>
      <bottom style="thick">
        <color indexed="12"/>
      </bottom>
      <diagonal/>
    </border>
  </borders>
  <cellStyleXfs count="9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3" fillId="0" borderId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 applyFont="1" applyAlignment="1"/>
    <xf numFmtId="0" fontId="1" fillId="0" borderId="0" xfId="1" applyFont="1" applyAlignment="1"/>
    <xf numFmtId="0" fontId="1" fillId="0" borderId="0" xfId="1" applyAlignme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Font="1"/>
    <xf numFmtId="0" fontId="2" fillId="0" borderId="0" xfId="1" applyFont="1"/>
    <xf numFmtId="0" fontId="1" fillId="0" borderId="1" xfId="1" applyFont="1" applyBorder="1"/>
    <xf numFmtId="0" fontId="2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2" applyAlignment="1" applyProtection="1"/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left"/>
    </xf>
    <xf numFmtId="0" fontId="2" fillId="0" borderId="0" xfId="1" applyFont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2" borderId="0" xfId="1" applyFill="1"/>
    <xf numFmtId="2" fontId="1" fillId="0" borderId="0" xfId="1" applyNumberFormat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quotePrefix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" fillId="0" borderId="0" xfId="1" applyFont="1" applyAlignment="1">
      <alignment horizontal="left"/>
    </xf>
    <xf numFmtId="0" fontId="6" fillId="0" borderId="1" xfId="1" applyFont="1" applyBorder="1"/>
    <xf numFmtId="0" fontId="1" fillId="0" borderId="3" xfId="1" applyBorder="1"/>
    <xf numFmtId="0" fontId="1" fillId="0" borderId="0" xfId="1" applyAlignment="1">
      <alignment horizontal="left"/>
    </xf>
    <xf numFmtId="164" fontId="1" fillId="0" borderId="0" xfId="1" applyNumberFormat="1" applyAlignment="1">
      <alignment horizontal="center"/>
    </xf>
    <xf numFmtId="0" fontId="1" fillId="0" borderId="10" xfId="1" applyFont="1" applyBorder="1"/>
    <xf numFmtId="0" fontId="1" fillId="0" borderId="11" xfId="1" applyFont="1" applyBorder="1"/>
    <xf numFmtId="0" fontId="4" fillId="0" borderId="12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1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0" xfId="1" applyFont="1"/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165" fontId="1" fillId="0" borderId="0" xfId="1" applyNumberFormat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165" fontId="1" fillId="0" borderId="16" xfId="1" applyNumberFormat="1" applyBorder="1" applyAlignment="1">
      <alignment horizontal="center"/>
    </xf>
    <xf numFmtId="0" fontId="6" fillId="0" borderId="12" xfId="1" applyFont="1" applyBorder="1" applyAlignment="1">
      <alignment horizontal="center"/>
    </xf>
    <xf numFmtId="164" fontId="1" fillId="0" borderId="14" xfId="1" applyNumberFormat="1" applyBorder="1" applyAlignment="1">
      <alignment horizontal="center"/>
    </xf>
    <xf numFmtId="0" fontId="6" fillId="0" borderId="15" xfId="1" applyFont="1" applyBorder="1" applyAlignment="1">
      <alignment horizontal="center"/>
    </xf>
    <xf numFmtId="164" fontId="1" fillId="0" borderId="17" xfId="1" applyNumberForma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2" fillId="0" borderId="0" xfId="1" applyFont="1"/>
    <xf numFmtId="164" fontId="14" fillId="0" borderId="0" xfId="1" applyNumberFormat="1" applyFont="1" applyAlignment="1">
      <alignment horizontal="center"/>
    </xf>
    <xf numFmtId="0" fontId="15" fillId="0" borderId="0" xfId="1" applyFont="1"/>
    <xf numFmtId="0" fontId="14" fillId="0" borderId="0" xfId="0" applyFont="1"/>
    <xf numFmtId="0" fontId="12" fillId="0" borderId="0" xfId="0" applyFont="1"/>
    <xf numFmtId="0" fontId="15" fillId="0" borderId="0" xfId="0" applyFont="1"/>
    <xf numFmtId="0" fontId="5" fillId="0" borderId="0" xfId="1" applyFont="1" applyAlignment="1">
      <alignment horizontal="left"/>
    </xf>
    <xf numFmtId="11" fontId="1" fillId="0" borderId="0" xfId="1" applyNumberFormat="1" applyAlignment="1">
      <alignment horizontal="center"/>
    </xf>
    <xf numFmtId="0" fontId="1" fillId="0" borderId="0" xfId="1" quotePrefix="1"/>
    <xf numFmtId="0" fontId="1" fillId="0" borderId="23" xfId="1" applyBorder="1"/>
    <xf numFmtId="0" fontId="24" fillId="0" borderId="24" xfId="1" applyFont="1" applyBorder="1"/>
    <xf numFmtId="0" fontId="1" fillId="0" borderId="25" xfId="1" applyBorder="1"/>
    <xf numFmtId="0" fontId="24" fillId="0" borderId="26" xfId="1" applyFont="1" applyBorder="1"/>
    <xf numFmtId="0" fontId="1" fillId="0" borderId="27" xfId="1" applyBorder="1"/>
    <xf numFmtId="0" fontId="24" fillId="0" borderId="22" xfId="1" applyFont="1" applyBorder="1"/>
    <xf numFmtId="0" fontId="24" fillId="0" borderId="4" xfId="1" applyFont="1" applyBorder="1"/>
    <xf numFmtId="0" fontId="24" fillId="0" borderId="8" xfId="1" applyFont="1" applyBorder="1"/>
    <xf numFmtId="0" fontId="1" fillId="0" borderId="28" xfId="1" applyBorder="1"/>
    <xf numFmtId="0" fontId="1" fillId="0" borderId="0" xfId="1" applyBorder="1"/>
    <xf numFmtId="0" fontId="1" fillId="0" borderId="30" xfId="1" applyBorder="1"/>
    <xf numFmtId="0" fontId="26" fillId="0" borderId="31" xfId="1" applyFont="1" applyBorder="1" applyAlignment="1">
      <alignment horizontal="center"/>
    </xf>
    <xf numFmtId="0" fontId="26" fillId="0" borderId="14" xfId="1" applyFont="1" applyBorder="1" applyAlignment="1">
      <alignment horizontal="center"/>
    </xf>
    <xf numFmtId="170" fontId="1" fillId="0" borderId="29" xfId="1" applyNumberFormat="1" applyBorder="1"/>
    <xf numFmtId="170" fontId="1" fillId="0" borderId="0" xfId="1" applyNumberFormat="1" applyBorder="1"/>
  </cellXfs>
  <cellStyles count="9">
    <cellStyle name="Comma [0]" xfId="3"/>
    <cellStyle name="Currency [0]" xfId="4"/>
    <cellStyle name="Euro" xfId="5"/>
    <cellStyle name="Hipervínculo" xfId="2" builtinId="8"/>
    <cellStyle name="Normal" xfId="0" builtinId="0"/>
    <cellStyle name="Normal_TERC_PARC_MASA_I_2007" xfId="1"/>
    <cellStyle name="Standard_Boden" xfId="6"/>
    <cellStyle name="Währung [0]_Boden" xfId="7"/>
    <cellStyle name="Währung_Boden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isoterma de Freunlich</a:t>
            </a:r>
          </a:p>
        </c:rich>
      </c:tx>
      <c:layout>
        <c:manualLayout>
          <c:xMode val="edge"/>
          <c:yMode val="edge"/>
          <c:x val="0.32653104076276185"/>
          <c:y val="3.8194444444444448E-2"/>
        </c:manualLayout>
      </c:layout>
      <c:overlay val="0"/>
      <c:spPr>
        <a:solidFill>
          <a:srgbClr val="CCFFCC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06137701428674"/>
          <c:y val="0.25000084771337794"/>
          <c:w val="0.7938783421141008"/>
          <c:h val="0.5659741413511194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8.7061663246096432E-2"/>
                  <c:y val="-2.8473372904752048E-2"/>
                </c:manualLayout>
              </c:layout>
              <c:numFmt formatCode="General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trendlineLbl>
          </c:trendline>
          <c:xVal>
            <c:numRef>
              <c:f>'ADSORCION-FREUND-LANGMUIR'!$H$14:$H$19</c:f>
              <c:numCache>
                <c:formatCode>General</c:formatCode>
                <c:ptCount val="6"/>
                <c:pt idx="0" formatCode="0.00">
                  <c:v>-5.521460917862246</c:v>
                </c:pt>
                <c:pt idx="1">
                  <c:v>-4.744432253321599</c:v>
                </c:pt>
                <c:pt idx="2">
                  <c:v>-3.9633162998156966</c:v>
                </c:pt>
                <c:pt idx="3">
                  <c:v>-3.6119184129778081</c:v>
                </c:pt>
                <c:pt idx="4">
                  <c:v>-2.364460496712133</c:v>
                </c:pt>
                <c:pt idx="5">
                  <c:v>-1.6347557204183902</c:v>
                </c:pt>
              </c:numCache>
            </c:numRef>
          </c:xVal>
          <c:yVal>
            <c:numRef>
              <c:f>'ADSORCION-FREUND-LANGMUIR'!$I$14:$I$19</c:f>
              <c:numCache>
                <c:formatCode>General</c:formatCode>
                <c:ptCount val="6"/>
                <c:pt idx="0">
                  <c:v>-3.6496587409606551</c:v>
                </c:pt>
                <c:pt idx="1">
                  <c:v>-2.9374633654300153</c:v>
                </c:pt>
                <c:pt idx="2">
                  <c:v>-2.5902671654458267</c:v>
                </c:pt>
                <c:pt idx="3">
                  <c:v>-2.5010360317178839</c:v>
                </c:pt>
                <c:pt idx="4">
                  <c:v>-2.0955709236097197</c:v>
                </c:pt>
                <c:pt idx="5">
                  <c:v>-2.0479428746204649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55584"/>
        <c:axId val="197957504"/>
      </c:scatterChart>
      <c:valAx>
        <c:axId val="19795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lnC</a:t>
                </a:r>
              </a:p>
            </c:rich>
          </c:tx>
          <c:layout>
            <c:manualLayout>
              <c:xMode val="edge"/>
              <c:yMode val="edge"/>
              <c:x val="0.51632695913010851"/>
              <c:y val="0.86111402741324028"/>
            </c:manualLayout>
          </c:layout>
          <c:overlay val="0"/>
          <c:spPr>
            <a:solidFill>
              <a:srgbClr val="CCFFCC"/>
            </a:solidFill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957504"/>
        <c:crosses val="autoZero"/>
        <c:crossBetween val="midCat"/>
      </c:valAx>
      <c:valAx>
        <c:axId val="1979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ln(q)</a:t>
                </a:r>
              </a:p>
            </c:rich>
          </c:tx>
          <c:layout>
            <c:manualLayout>
              <c:xMode val="edge"/>
              <c:yMode val="edge"/>
              <c:x val="5.1020408163265293E-2"/>
              <c:y val="0.46180701370662008"/>
            </c:manualLayout>
          </c:layout>
          <c:overlay val="0"/>
          <c:spPr>
            <a:solidFill>
              <a:srgbClr val="CCFFCC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955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Modelo de Langmuir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90125056017668"/>
                  <c:y val="1.703032242101040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2800" baseline="0"/>
                      <a:t>y = 8.028x - 53.717</a:t>
                    </a:r>
                    <a:br>
                      <a:rPr lang="en-US" sz="2800" baseline="0"/>
                    </a:br>
                    <a:r>
                      <a:rPr lang="en-US" sz="2800" baseline="0"/>
                      <a:t>R² = 0.9911</a:t>
                    </a:r>
                    <a:endParaRPr lang="en-US" sz="2800"/>
                  </a:p>
                </c:rich>
              </c:tx>
              <c:numFmt formatCode="General" sourceLinked="0"/>
              <c:spPr>
                <a:solidFill>
                  <a:srgbClr val="FFC000"/>
                </a:solidFill>
                <a:ln>
                  <a:noFill/>
                </a:ln>
                <a:effectLst/>
              </c:sp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'ADSORCION-FREUND-LANGMUIR'!$K$14:$K$19</c:f>
              <c:numCache>
                <c:formatCode>General</c:formatCode>
                <c:ptCount val="6"/>
                <c:pt idx="0">
                  <c:v>250</c:v>
                </c:pt>
                <c:pt idx="1">
                  <c:v>114.94252873563219</c:v>
                </c:pt>
                <c:pt idx="2">
                  <c:v>52.631578947368425</c:v>
                </c:pt>
                <c:pt idx="3">
                  <c:v>37.037037037037038</c:v>
                </c:pt>
                <c:pt idx="4">
                  <c:v>10.638297872340425</c:v>
                </c:pt>
                <c:pt idx="5">
                  <c:v>5.1282051282051277</c:v>
                </c:pt>
              </c:numCache>
            </c:numRef>
          </c:xVal>
          <c:yVal>
            <c:numRef>
              <c:f>'ADSORCION-FREUND-LANGMUIR'!$J$14:$J$19</c:f>
              <c:numCache>
                <c:formatCode>General</c:formatCode>
                <c:ptCount val="6"/>
                <c:pt idx="0">
                  <c:v>38.46153846153846</c:v>
                </c:pt>
                <c:pt idx="1">
                  <c:v>18.867924528301888</c:v>
                </c:pt>
                <c:pt idx="2">
                  <c:v>13.333333333333334</c:v>
                </c:pt>
                <c:pt idx="3">
                  <c:v>12.195121951219512</c:v>
                </c:pt>
                <c:pt idx="4">
                  <c:v>8.1300813008130088</c:v>
                </c:pt>
                <c:pt idx="5">
                  <c:v>7.7519379844961236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45696"/>
        <c:axId val="198047232"/>
      </c:scatterChart>
      <c:valAx>
        <c:axId val="19804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047232"/>
        <c:crosses val="autoZero"/>
        <c:crossBetween val="midCat"/>
      </c:valAx>
      <c:valAx>
        <c:axId val="19804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045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707999782217744E-2"/>
          <c:y val="9.0301003344481628E-2"/>
          <c:w val="0.92035477768492269"/>
          <c:h val="0.8227424749163881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1209425569210394"/>
                  <c:y val="7.4343700348493275E-2"/>
                </c:manualLayout>
              </c:layout>
              <c:numFmt formatCode="General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trendlineLbl>
          </c:trendline>
          <c:xVal>
            <c:numRef>
              <c:f>'ADSORCION-FREUND-LANGMUIR'!$D$78:$D$81</c:f>
              <c:numCache>
                <c:formatCode>General</c:formatCode>
                <c:ptCount val="4"/>
                <c:pt idx="0">
                  <c:v>-5.0841832110703935</c:v>
                </c:pt>
                <c:pt idx="1">
                  <c:v>-3.2924237418423385</c:v>
                </c:pt>
                <c:pt idx="2">
                  <c:v>-2.0396607733469705</c:v>
                </c:pt>
                <c:pt idx="3">
                  <c:v>-1.2555418145812987</c:v>
                </c:pt>
              </c:numCache>
            </c:numRef>
          </c:xVal>
          <c:yVal>
            <c:numRef>
              <c:f>'ADSORCION-FREUND-LANGMUIR'!$C$78:$C$81</c:f>
              <c:numCache>
                <c:formatCode>General</c:formatCode>
                <c:ptCount val="4"/>
                <c:pt idx="0">
                  <c:v>-2.3025850929940455</c:v>
                </c:pt>
                <c:pt idx="1">
                  <c:v>-1.6094379124341003</c:v>
                </c:pt>
                <c:pt idx="2">
                  <c:v>-1.2039728043259361</c:v>
                </c:pt>
                <c:pt idx="3">
                  <c:v>-1.0498221244986778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49600"/>
        <c:axId val="199455488"/>
      </c:scatterChart>
      <c:valAx>
        <c:axId val="1994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455488"/>
        <c:crosses val="autoZero"/>
        <c:crossBetween val="midCat"/>
      </c:valAx>
      <c:valAx>
        <c:axId val="199455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449600"/>
        <c:crosses val="autoZero"/>
        <c:crossBetween val="midCat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7973733583489"/>
          <c:y val="0.13899640103990918"/>
          <c:w val="0.84240150093808652"/>
          <c:h val="0.7258700943195255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0492817853678245"/>
                  <c:y val="-5.3422551455966022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PE" sz="1200" b="0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y = 13.896(1/c) + 3.1507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PE" sz="1200" b="0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R</a:t>
                    </a:r>
                    <a:r>
                      <a:rPr lang="es-PE" sz="1200" b="0" i="0" u="none" strike="noStrike" baseline="3000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es-PE" sz="1200" b="0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 = 0.9779</a:t>
                    </a:r>
                  </a:p>
                </c:rich>
              </c:tx>
              <c:numFmt formatCode="General" sourceLinked="0"/>
              <c:spPr>
                <a:solidFill>
                  <a:srgbClr val="FFFFCC"/>
                </a:solidFill>
                <a:ln w="25400">
                  <a:noFill/>
                </a:ln>
              </c:spPr>
            </c:trendlineLbl>
          </c:trendline>
          <c:xVal>
            <c:numRef>
              <c:f>'ADSORCION-FREUND-LANGMUIR'!$D$94:$D$97</c:f>
              <c:numCache>
                <c:formatCode>General</c:formatCode>
                <c:ptCount val="4"/>
                <c:pt idx="0">
                  <c:v>0.5</c:v>
                </c:pt>
                <c:pt idx="1">
                  <c:v>8.3333333333333329E-2</c:v>
                </c:pt>
                <c:pt idx="2">
                  <c:v>2.3809523809523808E-2</c:v>
                </c:pt>
                <c:pt idx="3">
                  <c:v>1.0869565217391304E-2</c:v>
                </c:pt>
              </c:numCache>
            </c:numRef>
          </c:xVal>
          <c:yVal>
            <c:numRef>
              <c:f>'ADSORCION-FREUND-LANGMUIR'!$C$94:$C$97</c:f>
              <c:numCache>
                <c:formatCode>0.00</c:formatCode>
                <c:ptCount val="4"/>
                <c:pt idx="0">
                  <c:v>10</c:v>
                </c:pt>
                <c:pt idx="1">
                  <c:v>5</c:v>
                </c:pt>
                <c:pt idx="2">
                  <c:v>3.3333333333333335</c:v>
                </c:pt>
                <c:pt idx="3">
                  <c:v>2.8571428571428572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579328"/>
        <c:axId val="199470464"/>
      </c:scatterChart>
      <c:valAx>
        <c:axId val="19857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470464"/>
        <c:crosses val="autoZero"/>
        <c:crossBetween val="midCat"/>
      </c:valAx>
      <c:valAx>
        <c:axId val="19947046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8579328"/>
        <c:crosses val="autoZero"/>
        <c:crossBetween val="midCat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wmf"/><Relationship Id="rId7" Type="http://schemas.openxmlformats.org/officeDocument/2006/relationships/image" Target="../media/image7.e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67</xdr:row>
      <xdr:rowOff>57150</xdr:rowOff>
    </xdr:from>
    <xdr:to>
      <xdr:col>12</xdr:col>
      <xdr:colOff>85725</xdr:colOff>
      <xdr:row>81</xdr:row>
      <xdr:rowOff>76200</xdr:rowOff>
    </xdr:to>
    <xdr:graphicFrame macro="">
      <xdr:nvGraphicFramePr>
        <xdr:cNvPr id="3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89</xdr:row>
      <xdr:rowOff>38100</xdr:rowOff>
    </xdr:from>
    <xdr:to>
      <xdr:col>11</xdr:col>
      <xdr:colOff>609600</xdr:colOff>
      <xdr:row>101</xdr:row>
      <xdr:rowOff>85725</xdr:rowOff>
    </xdr:to>
    <xdr:graphicFrame macro="">
      <xdr:nvGraphicFramePr>
        <xdr:cNvPr id="4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19</xdr:row>
          <xdr:rowOff>133350</xdr:rowOff>
        </xdr:from>
        <xdr:to>
          <xdr:col>2</xdr:col>
          <xdr:colOff>180975</xdr:colOff>
          <xdr:row>23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33</xdr:row>
          <xdr:rowOff>19050</xdr:rowOff>
        </xdr:from>
        <xdr:to>
          <xdr:col>8</xdr:col>
          <xdr:colOff>533400</xdr:colOff>
          <xdr:row>39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171450</xdr:rowOff>
        </xdr:from>
        <xdr:to>
          <xdr:col>4</xdr:col>
          <xdr:colOff>1028700</xdr:colOff>
          <xdr:row>52</xdr:row>
          <xdr:rowOff>152400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476250</xdr:colOff>
          <xdr:row>30</xdr:row>
          <xdr:rowOff>38100</xdr:rowOff>
        </xdr:from>
        <xdr:to>
          <xdr:col>4</xdr:col>
          <xdr:colOff>714375</xdr:colOff>
          <xdr:row>32</xdr:row>
          <xdr:rowOff>28575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85</xdr:row>
          <xdr:rowOff>104775</xdr:rowOff>
        </xdr:from>
        <xdr:to>
          <xdr:col>7</xdr:col>
          <xdr:colOff>266700</xdr:colOff>
          <xdr:row>88</xdr:row>
          <xdr:rowOff>104775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84</xdr:row>
          <xdr:rowOff>104775</xdr:rowOff>
        </xdr:from>
        <xdr:to>
          <xdr:col>4</xdr:col>
          <xdr:colOff>695325</xdr:colOff>
          <xdr:row>90</xdr:row>
          <xdr:rowOff>47625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105</xdr:row>
          <xdr:rowOff>47625</xdr:rowOff>
        </xdr:from>
        <xdr:to>
          <xdr:col>7</xdr:col>
          <xdr:colOff>371475</xdr:colOff>
          <xdr:row>117</xdr:row>
          <xdr:rowOff>85725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81</xdr:row>
          <xdr:rowOff>180975</xdr:rowOff>
        </xdr:from>
        <xdr:to>
          <xdr:col>7</xdr:col>
          <xdr:colOff>361950</xdr:colOff>
          <xdr:row>84</xdr:row>
          <xdr:rowOff>19050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1019175</xdr:colOff>
          <xdr:row>9</xdr:row>
          <xdr:rowOff>190500</xdr:rowOff>
        </xdr:from>
        <xdr:to>
          <xdr:col>7</xdr:col>
          <xdr:colOff>9525</xdr:colOff>
          <xdr:row>13</xdr:row>
          <xdr:rowOff>85725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4</xdr:row>
          <xdr:rowOff>38100</xdr:rowOff>
        </xdr:from>
        <xdr:to>
          <xdr:col>11</xdr:col>
          <xdr:colOff>342900</xdr:colOff>
          <xdr:row>9</xdr:row>
          <xdr:rowOff>180975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LBER\contaminantes\Basisdat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\EXCEL_PROG_NUMER_PROGRAMAS\PROG_EXCEL_CASA\wilber\TRABAJOS-WILBER\Tesis-UNT\Property%20Data%20Ba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CESOS-SEPARACION-UPG-2016\SEMANA-6-05-11-16-ADSORCION\CLASE-ADSORCION\MASA_I_2011\SEC_CONTIN_ADSOR_LINKS_20_11_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daten"/>
      <sheetName val="Koc Vergleich"/>
    </sheetNames>
    <sheetDataSet>
      <sheetData sheetId="0" refreshError="1">
        <row r="3">
          <cell r="D3">
            <v>46131.757456038227</v>
          </cell>
        </row>
        <row r="4">
          <cell r="D4">
            <v>40179.081084894198</v>
          </cell>
        </row>
        <row r="5">
          <cell r="D5">
            <v>30478.949896279912</v>
          </cell>
        </row>
        <row r="6">
          <cell r="D6">
            <v>25118.864315095907</v>
          </cell>
        </row>
        <row r="7">
          <cell r="D7">
            <v>19952.623149688792</v>
          </cell>
        </row>
        <row r="8">
          <cell r="D8">
            <v>13167.399127216186</v>
          </cell>
        </row>
        <row r="9">
          <cell r="D9">
            <v>18365.383433483454</v>
          </cell>
        </row>
        <row r="10">
          <cell r="D10">
            <v>41717.665737331714</v>
          </cell>
        </row>
        <row r="11">
          <cell r="D11">
            <v>46176.39240022187</v>
          </cell>
        </row>
        <row r="12">
          <cell r="D12">
            <v>46080.798919378431</v>
          </cell>
        </row>
        <row r="13">
          <cell r="D13">
            <v>40971.32413870452</v>
          </cell>
        </row>
        <row r="14">
          <cell r="D14">
            <v>38469.806336449365</v>
          </cell>
        </row>
        <row r="15">
          <cell r="D15">
            <v>1.4125375446227544</v>
          </cell>
        </row>
        <row r="16">
          <cell r="D16">
            <v>9.2469817393822247</v>
          </cell>
        </row>
        <row r="17">
          <cell r="D17">
            <v>3.475361614432058</v>
          </cell>
        </row>
        <row r="18">
          <cell r="D18">
            <v>12.647363474711522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RWOOD"/>
      <sheetName val="DATA-INTERNET"/>
      <sheetName val="CALORES DE MEZCLA"/>
      <sheetName val="Hoja3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MC_SMITH_25-2"/>
      <sheetName val="FLUJOGRAMA"/>
      <sheetName val="CURVAS"/>
      <sheetName val="ESCALAM_GEANKOP"/>
      <sheetName val="TERC_PARC_PROB 1"/>
      <sheetName val="AZUCAR_ALUMINA"/>
      <sheetName val="TERC_PARC_CURSILLO_2007_II"/>
      <sheetName val="PREG_4_MASA_TP"/>
      <sheetName val="PREG_MASA_I_TP_2008"/>
      <sheetName val="Gráfico1 (3)"/>
      <sheetName val="SOLUC_PROB_2_2007"/>
      <sheetName val="Secado_Revista"/>
      <sheetName val="SECADO_ATOMIZACION"/>
      <sheetName val="SECADO_VACIO"/>
      <sheetName val="SECADO_TEXTO"/>
      <sheetName val="EJEMP_9_24_OCON"/>
      <sheetName val="TREYBAL_775"/>
      <sheetName val="ECUACIONES"/>
      <sheetName val="PRACTICA_2008_SEC_CONTIN"/>
      <sheetName val="EJEMP_9_25_OCON"/>
      <sheetName val="PROB_12_6_TREYBAL"/>
      <sheetName val="PROB_12_8_TREYBAL"/>
      <sheetName val="Gráfico1 (2)"/>
      <sheetName val="Gráfico1"/>
      <sheetName val="FIG_A2-3-2-GK"/>
      <sheetName val="TERC_PARC_2008"/>
      <sheetName val="Hoja1"/>
      <sheetName val="Hoja2"/>
    </sheetNames>
    <sheetDataSet>
      <sheetData sheetId="0"/>
      <sheetData sheetId="1">
        <row r="11">
          <cell r="D11">
            <v>0.46100000000000002</v>
          </cell>
        </row>
        <row r="27">
          <cell r="B27">
            <v>0.14393845285555315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mments" Target="../comments1.xml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A6:N186"/>
  <sheetViews>
    <sheetView tabSelected="1" topLeftCell="A106" zoomScale="120" zoomScaleNormal="120" workbookViewId="0">
      <selection activeCell="B103" sqref="B103"/>
    </sheetView>
  </sheetViews>
  <sheetFormatPr baseColWidth="10" defaultColWidth="12.5703125" defaultRowHeight="15.75" x14ac:dyDescent="0.25"/>
  <cols>
    <col min="1" max="1" width="14" style="5" customWidth="1"/>
    <col min="2" max="2" width="10.28515625" style="4" customWidth="1"/>
    <col min="3" max="3" width="14.5703125" style="4" customWidth="1"/>
    <col min="4" max="4" width="13.5703125" style="4" customWidth="1"/>
    <col min="5" max="5" width="19.28515625" style="4" customWidth="1"/>
    <col min="6" max="6" width="10.28515625" style="5" customWidth="1"/>
    <col min="7" max="7" width="9.28515625" style="5" customWidth="1"/>
    <col min="8" max="10" width="12.5703125" style="5"/>
    <col min="11" max="11" width="17.140625" style="5" customWidth="1"/>
    <col min="12" max="16384" width="12.5703125" style="5"/>
  </cols>
  <sheetData>
    <row r="6" spans="1:11" x14ac:dyDescent="0.25">
      <c r="A6" s="12"/>
      <c r="C6" s="3"/>
      <c r="D6" s="3"/>
      <c r="F6" s="3"/>
      <c r="G6" s="2"/>
    </row>
    <row r="7" spans="1:11" x14ac:dyDescent="0.25">
      <c r="A7" s="12"/>
      <c r="B7" s="1"/>
      <c r="C7" s="3"/>
      <c r="D7" s="3"/>
      <c r="F7" s="3"/>
      <c r="G7" s="2"/>
    </row>
    <row r="8" spans="1:11" x14ac:dyDescent="0.25">
      <c r="A8" s="12"/>
      <c r="B8" s="1"/>
      <c r="C8" s="3"/>
      <c r="D8" s="3"/>
      <c r="F8" s="3"/>
      <c r="G8" s="2"/>
    </row>
    <row r="9" spans="1:11" x14ac:dyDescent="0.25">
      <c r="B9" s="5"/>
    </row>
    <row r="11" spans="1:11" ht="16.5" thickBot="1" x14ac:dyDescent="0.3"/>
    <row r="12" spans="1:11" ht="18" thickTop="1" x14ac:dyDescent="0.3">
      <c r="B12" s="13" t="s">
        <v>5</v>
      </c>
      <c r="C12" s="14" t="s">
        <v>6</v>
      </c>
      <c r="D12" s="11" t="s">
        <v>7</v>
      </c>
      <c r="E12" s="15" t="s">
        <v>101</v>
      </c>
    </row>
    <row r="13" spans="1:11" ht="16.5" thickBot="1" x14ac:dyDescent="0.3">
      <c r="B13" s="16" t="s">
        <v>8</v>
      </c>
      <c r="C13" s="17" t="s">
        <v>9</v>
      </c>
      <c r="H13" s="18" t="s">
        <v>10</v>
      </c>
      <c r="I13" s="18" t="s">
        <v>11</v>
      </c>
      <c r="J13" s="4" t="s">
        <v>52</v>
      </c>
      <c r="K13" s="4" t="s">
        <v>53</v>
      </c>
    </row>
    <row r="14" spans="1:11" ht="16.5" thickTop="1" x14ac:dyDescent="0.25">
      <c r="B14" s="19">
        <v>4.0000000000000001E-3</v>
      </c>
      <c r="C14" s="20">
        <v>2.5999999999999999E-2</v>
      </c>
      <c r="D14" s="4">
        <f>B14/C14</f>
        <v>0.15384615384615385</v>
      </c>
      <c r="E14" s="4">
        <f t="shared" ref="E14:E19" si="0">(0.01652997*0.14068061)*B14/(1+0.01652997*B14)</f>
        <v>9.3011700592786229E-6</v>
      </c>
      <c r="F14" s="21"/>
      <c r="H14" s="22">
        <f t="shared" ref="H14:I19" si="1">LN(B14)</f>
        <v>-5.521460917862246</v>
      </c>
      <c r="I14" s="5">
        <f t="shared" si="1"/>
        <v>-3.6496587409606551</v>
      </c>
      <c r="J14" s="4">
        <f>1/C14</f>
        <v>38.46153846153846</v>
      </c>
      <c r="K14" s="4">
        <f>1/B14</f>
        <v>250</v>
      </c>
    </row>
    <row r="15" spans="1:11" x14ac:dyDescent="0.25">
      <c r="B15" s="19">
        <v>8.6999999999999994E-3</v>
      </c>
      <c r="C15" s="20">
        <v>5.2999999999999999E-2</v>
      </c>
      <c r="D15" s="4">
        <f t="shared" ref="D15:D19" si="2">B15/C15</f>
        <v>0.16415094339622641</v>
      </c>
      <c r="E15" s="4">
        <f t="shared" si="0"/>
        <v>2.0228473415360089E-5</v>
      </c>
      <c r="H15" s="5">
        <f t="shared" si="1"/>
        <v>-4.744432253321599</v>
      </c>
      <c r="I15" s="5">
        <f t="shared" si="1"/>
        <v>-2.9374633654300153</v>
      </c>
      <c r="J15" s="4">
        <f t="shared" ref="J15:J19" si="3">1/C15</f>
        <v>18.867924528301888</v>
      </c>
      <c r="K15" s="4">
        <f t="shared" ref="K15:K19" si="4">1/B15</f>
        <v>114.94252873563219</v>
      </c>
    </row>
    <row r="16" spans="1:11" x14ac:dyDescent="0.25">
      <c r="B16" s="19">
        <v>1.9E-2</v>
      </c>
      <c r="C16" s="20">
        <v>7.4999999999999997E-2</v>
      </c>
      <c r="D16" s="4">
        <f t="shared" si="2"/>
        <v>0.25333333333333335</v>
      </c>
      <c r="E16" s="4">
        <f t="shared" si="0"/>
        <v>4.4169606671561651E-5</v>
      </c>
      <c r="H16" s="5">
        <f t="shared" si="1"/>
        <v>-3.9633162998156966</v>
      </c>
      <c r="I16" s="5">
        <f t="shared" si="1"/>
        <v>-2.5902671654458267</v>
      </c>
      <c r="J16" s="4">
        <f t="shared" si="3"/>
        <v>13.333333333333334</v>
      </c>
      <c r="K16" s="4">
        <f t="shared" si="4"/>
        <v>52.631578947368425</v>
      </c>
    </row>
    <row r="17" spans="1:12" x14ac:dyDescent="0.25">
      <c r="B17" s="19">
        <v>2.7E-2</v>
      </c>
      <c r="C17" s="20">
        <v>8.2000000000000003E-2</v>
      </c>
      <c r="D17" s="4">
        <f t="shared" si="2"/>
        <v>0.32926829268292679</v>
      </c>
      <c r="E17" s="4">
        <f t="shared" si="0"/>
        <v>6.2759039161872394E-5</v>
      </c>
      <c r="H17" s="5">
        <f t="shared" si="1"/>
        <v>-3.6119184129778081</v>
      </c>
      <c r="I17" s="5">
        <f t="shared" si="1"/>
        <v>-2.5010360317178839</v>
      </c>
      <c r="J17" s="4">
        <f t="shared" si="3"/>
        <v>12.195121951219512</v>
      </c>
      <c r="K17" s="4">
        <f t="shared" si="4"/>
        <v>37.037037037037038</v>
      </c>
    </row>
    <row r="18" spans="1:12" x14ac:dyDescent="0.25">
      <c r="B18" s="19">
        <v>9.4E-2</v>
      </c>
      <c r="C18" s="20">
        <v>0.123</v>
      </c>
      <c r="D18" s="4">
        <f t="shared" si="2"/>
        <v>0.76422764227642281</v>
      </c>
      <c r="E18" s="4">
        <f t="shared" si="0"/>
        <v>2.182528237237943E-4</v>
      </c>
      <c r="H18" s="5">
        <f t="shared" si="1"/>
        <v>-2.364460496712133</v>
      </c>
      <c r="I18" s="5">
        <f t="shared" si="1"/>
        <v>-2.0955709236097197</v>
      </c>
      <c r="J18" s="4">
        <f t="shared" si="3"/>
        <v>8.1300813008130088</v>
      </c>
      <c r="K18" s="4">
        <f t="shared" si="4"/>
        <v>10.638297872340425</v>
      </c>
    </row>
    <row r="19" spans="1:12" ht="16.5" thickBot="1" x14ac:dyDescent="0.3">
      <c r="B19" s="16">
        <v>0.19500000000000001</v>
      </c>
      <c r="C19" s="23">
        <v>0.129</v>
      </c>
      <c r="D19" s="4">
        <f t="shared" si="2"/>
        <v>1.5116279069767442</v>
      </c>
      <c r="E19" s="4">
        <f t="shared" si="0"/>
        <v>4.5200505341722876E-4</v>
      </c>
      <c r="H19" s="5">
        <f t="shared" si="1"/>
        <v>-1.6347557204183902</v>
      </c>
      <c r="I19" s="5">
        <f t="shared" si="1"/>
        <v>-2.0479428746204649</v>
      </c>
      <c r="J19" s="4">
        <f t="shared" si="3"/>
        <v>7.7519379844961236</v>
      </c>
      <c r="K19" s="4">
        <f t="shared" si="4"/>
        <v>5.1282051282051277</v>
      </c>
    </row>
    <row r="20" spans="1:12" ht="16.5" thickTop="1" x14ac:dyDescent="0.25"/>
    <row r="21" spans="1:12" ht="16.5" thickBot="1" x14ac:dyDescent="0.3">
      <c r="C21" s="24" t="s">
        <v>12</v>
      </c>
      <c r="D21" s="4">
        <v>7.1082999999999998</v>
      </c>
      <c r="F21" s="5">
        <f>1/0.3898</f>
        <v>2.5654181631605955</v>
      </c>
      <c r="I21" s="5" t="s">
        <v>54</v>
      </c>
      <c r="J21" s="5">
        <f>-53.717</f>
        <v>-53.716999999999999</v>
      </c>
    </row>
    <row r="22" spans="1:12" ht="17.25" thickTop="1" thickBot="1" x14ac:dyDescent="0.3">
      <c r="C22" s="25" t="s">
        <v>13</v>
      </c>
      <c r="D22" s="4">
        <f>1/D21</f>
        <v>0.14068061280474939</v>
      </c>
      <c r="I22" s="78" t="s">
        <v>55</v>
      </c>
      <c r="J22" s="73">
        <f>1/J21</f>
        <v>-1.8616080570396709E-2</v>
      </c>
    </row>
    <row r="23" spans="1:12" ht="16.5" thickTop="1" x14ac:dyDescent="0.25">
      <c r="C23" s="24" t="s">
        <v>14</v>
      </c>
      <c r="D23" s="4">
        <v>0.11749999999999999</v>
      </c>
      <c r="F23" s="74" t="s">
        <v>18</v>
      </c>
      <c r="G23" s="75">
        <f>EXP(-1.2182)</f>
        <v>0.29576205978444076</v>
      </c>
    </row>
    <row r="24" spans="1:12" ht="16.5" thickBot="1" x14ac:dyDescent="0.3">
      <c r="C24" s="25" t="s">
        <v>15</v>
      </c>
      <c r="D24" s="4">
        <f>D23/D21</f>
        <v>1.6529972004558052E-2</v>
      </c>
      <c r="F24" s="76" t="s">
        <v>50</v>
      </c>
      <c r="G24" s="77">
        <v>0.38979999999999998</v>
      </c>
      <c r="I24" s="72" t="s">
        <v>56</v>
      </c>
      <c r="J24" s="5">
        <f>8.028</f>
        <v>8.0280000000000005</v>
      </c>
    </row>
    <row r="25" spans="1:12" ht="17.25" thickTop="1" thickBot="1" x14ac:dyDescent="0.3">
      <c r="I25" s="78" t="s">
        <v>57</v>
      </c>
      <c r="J25" s="73">
        <f>J24*J22</f>
        <v>-0.14944989481914478</v>
      </c>
    </row>
    <row r="26" spans="1:12" ht="17.25" thickTop="1" thickBot="1" x14ac:dyDescent="0.3">
      <c r="A26" s="26" t="s">
        <v>16</v>
      </c>
    </row>
    <row r="27" spans="1:12" ht="20.25" thickTop="1" thickBot="1" x14ac:dyDescent="0.3">
      <c r="B27" s="27" t="s">
        <v>17</v>
      </c>
      <c r="K27" s="28" t="s">
        <v>18</v>
      </c>
      <c r="L27" s="29">
        <f>EXP(-1.2182)</f>
        <v>0.29576205978444076</v>
      </c>
    </row>
    <row r="28" spans="1:12" ht="16.5" thickTop="1" x14ac:dyDescent="0.25">
      <c r="B28" s="27" t="s">
        <v>19</v>
      </c>
    </row>
    <row r="29" spans="1:12" x14ac:dyDescent="0.25">
      <c r="B29" s="27" t="s">
        <v>20</v>
      </c>
    </row>
    <row r="30" spans="1:12" x14ac:dyDescent="0.25">
      <c r="B30" s="30" t="s">
        <v>21</v>
      </c>
    </row>
    <row r="32" spans="1:12" x14ac:dyDescent="0.25">
      <c r="B32" s="18" t="s">
        <v>22</v>
      </c>
    </row>
    <row r="35" spans="2:11" x14ac:dyDescent="0.25">
      <c r="D35"/>
    </row>
    <row r="41" spans="2:11" ht="19.5" thickBot="1" x14ac:dyDescent="0.3">
      <c r="B41" s="18" t="s">
        <v>23</v>
      </c>
      <c r="C41" s="4">
        <v>0.25</v>
      </c>
      <c r="E41" s="18" t="s">
        <v>24</v>
      </c>
      <c r="F41" s="7" t="s">
        <v>25</v>
      </c>
      <c r="G41" s="18" t="s">
        <v>26</v>
      </c>
    </row>
    <row r="42" spans="2:11" ht="17.25" thickTop="1" thickBot="1" x14ac:dyDescent="0.3">
      <c r="B42" s="18" t="s">
        <v>3</v>
      </c>
      <c r="C42" s="4">
        <v>3</v>
      </c>
      <c r="E42" s="22">
        <v>0</v>
      </c>
      <c r="F42" s="31">
        <f>($C$41*$C$43-$C$43*E42)/$C$42</f>
        <v>0.20833333333333334</v>
      </c>
      <c r="G42" s="31">
        <f>0.191*E42^0.2182</f>
        <v>0</v>
      </c>
      <c r="I42" s="8" t="s">
        <v>27</v>
      </c>
      <c r="J42" s="29">
        <v>0.10875630991956343</v>
      </c>
    </row>
    <row r="43" spans="2:11" ht="17.25" thickTop="1" thickBot="1" x14ac:dyDescent="0.3">
      <c r="B43" s="18" t="s">
        <v>28</v>
      </c>
      <c r="C43" s="4">
        <v>2.5</v>
      </c>
      <c r="E43" s="22">
        <v>0.05</v>
      </c>
      <c r="F43" s="31">
        <f t="shared" ref="F43:F49" si="5">($C$41*$C$43-$C$43*E43)/$C$42</f>
        <v>0.16666666666666666</v>
      </c>
      <c r="G43" s="31">
        <f t="shared" ref="G43:G49" si="6">0.191*E43^0.2182</f>
        <v>9.9345596603495442E-2</v>
      </c>
      <c r="I43" s="5" t="s">
        <v>102</v>
      </c>
      <c r="J43" s="5">
        <f>0.191*J42^0.2182-((C41*C43-J42*C43)/C42)</f>
        <v>-2.1138354955319016E-8</v>
      </c>
    </row>
    <row r="44" spans="2:11" ht="17.25" thickTop="1" thickBot="1" x14ac:dyDescent="0.3">
      <c r="B44" s="18" t="s">
        <v>29</v>
      </c>
      <c r="C44" s="4">
        <v>0</v>
      </c>
      <c r="D44"/>
      <c r="E44" s="22">
        <v>0.1</v>
      </c>
      <c r="F44" s="31">
        <f t="shared" si="5"/>
        <v>0.125</v>
      </c>
      <c r="G44" s="31">
        <f t="shared" si="6"/>
        <v>0.11556687430923462</v>
      </c>
      <c r="I44" s="32" t="s">
        <v>4</v>
      </c>
      <c r="J44" s="33">
        <f>0.191*J42^0.2182</f>
        <v>0.11770305392867551</v>
      </c>
    </row>
    <row r="45" spans="2:11" ht="16.5" thickTop="1" x14ac:dyDescent="0.25">
      <c r="E45" s="22">
        <v>0.15</v>
      </c>
      <c r="F45" s="31">
        <f t="shared" si="5"/>
        <v>8.3333333333333329E-2</v>
      </c>
      <c r="G45" s="31">
        <f t="shared" si="6"/>
        <v>0.12625729483336176</v>
      </c>
    </row>
    <row r="46" spans="2:11" ht="16.5" thickBot="1" x14ac:dyDescent="0.3">
      <c r="B46" s="11" t="s">
        <v>30</v>
      </c>
      <c r="E46" s="22">
        <v>0.2</v>
      </c>
      <c r="F46" s="31">
        <f t="shared" si="5"/>
        <v>4.1666666666666664E-2</v>
      </c>
      <c r="G46" s="31">
        <f t="shared" si="6"/>
        <v>0.13443678325181568</v>
      </c>
    </row>
    <row r="47" spans="2:11" ht="16.5" thickTop="1" x14ac:dyDescent="0.25">
      <c r="B47" s="34" t="s">
        <v>27</v>
      </c>
      <c r="C47" s="35">
        <v>0.108</v>
      </c>
      <c r="D47" s="36" t="s">
        <v>31</v>
      </c>
      <c r="E47" s="22">
        <v>0.22</v>
      </c>
      <c r="F47" s="31">
        <f t="shared" si="5"/>
        <v>2.4999999999999984E-2</v>
      </c>
      <c r="G47" s="31">
        <f t="shared" si="6"/>
        <v>0.13726189685109264</v>
      </c>
      <c r="I47" s="79" t="s">
        <v>27</v>
      </c>
      <c r="J47" s="86">
        <v>0.10875560959092756</v>
      </c>
      <c r="K47" s="85" t="s">
        <v>31</v>
      </c>
    </row>
    <row r="48" spans="2:11" ht="16.5" thickBot="1" x14ac:dyDescent="0.3">
      <c r="B48" s="37" t="s">
        <v>4</v>
      </c>
      <c r="C48" s="38">
        <v>0.11799999999999999</v>
      </c>
      <c r="D48" s="39" t="s">
        <v>32</v>
      </c>
      <c r="E48" s="22">
        <v>0.23</v>
      </c>
      <c r="F48" s="31">
        <f t="shared" si="5"/>
        <v>1.6666666666666646E-2</v>
      </c>
      <c r="G48" s="31">
        <f t="shared" si="6"/>
        <v>0.13859972898514666</v>
      </c>
      <c r="I48" s="80" t="s">
        <v>102</v>
      </c>
      <c r="J48" s="87">
        <f>2.5*J47+0.573*J47^0.2182-0.625</f>
        <v>-2.3103857986761511E-6</v>
      </c>
      <c r="K48" s="81"/>
    </row>
    <row r="49" spans="1:11" ht="16.5" thickTop="1" x14ac:dyDescent="0.25">
      <c r="E49" s="22">
        <v>0.25</v>
      </c>
      <c r="F49" s="31">
        <f t="shared" si="5"/>
        <v>0</v>
      </c>
      <c r="G49" s="31">
        <f t="shared" si="6"/>
        <v>0.14114447320362641</v>
      </c>
      <c r="I49" s="80"/>
      <c r="J49" s="82"/>
      <c r="K49" s="81"/>
    </row>
    <row r="50" spans="1:11" ht="16.5" thickBot="1" x14ac:dyDescent="0.3">
      <c r="E50" s="22"/>
      <c r="F50" s="31"/>
      <c r="G50" s="31"/>
      <c r="I50" s="76" t="s">
        <v>4</v>
      </c>
      <c r="J50" s="83">
        <f>0.191*J47^0.2182</f>
        <v>0.11770288854562749</v>
      </c>
      <c r="K50" s="84" t="s">
        <v>32</v>
      </c>
    </row>
    <row r="51" spans="1:11" ht="16.5" thickTop="1" x14ac:dyDescent="0.25">
      <c r="C51"/>
      <c r="F51" s="31"/>
      <c r="G51" s="31"/>
    </row>
    <row r="52" spans="1:11" x14ac:dyDescent="0.25">
      <c r="F52" s="31"/>
      <c r="G52" s="31"/>
    </row>
    <row r="53" spans="1:11" ht="16.5" thickBot="1" x14ac:dyDescent="0.3">
      <c r="F53" s="31"/>
      <c r="G53" s="31"/>
    </row>
    <row r="54" spans="1:11" ht="17.25" thickTop="1" thickBot="1" x14ac:dyDescent="0.3">
      <c r="B54" s="40" t="s">
        <v>33</v>
      </c>
      <c r="C54" s="41">
        <f>((C41-J42)/C41)*100</f>
        <v>56.497476032174632</v>
      </c>
      <c r="F54" s="31"/>
      <c r="G54" s="31"/>
      <c r="I54" s="5" t="s">
        <v>33</v>
      </c>
      <c r="J54" s="5">
        <f>((C41-J47)/C41)*100</f>
        <v>56.497756163628978</v>
      </c>
    </row>
    <row r="55" spans="1:11" ht="16.5" thickTop="1" x14ac:dyDescent="0.25">
      <c r="F55" s="31"/>
      <c r="G55" s="31"/>
    </row>
    <row r="56" spans="1:11" x14ac:dyDescent="0.25">
      <c r="B56" s="42" t="s">
        <v>34</v>
      </c>
      <c r="C56" s="43"/>
      <c r="D56" s="43"/>
      <c r="E56" s="43"/>
      <c r="F56" s="44"/>
      <c r="G56" s="44"/>
      <c r="H56" s="45"/>
      <c r="I56" s="45"/>
      <c r="J56" s="45"/>
      <c r="K56" s="45"/>
    </row>
    <row r="57" spans="1:11" x14ac:dyDescent="0.25">
      <c r="B57" s="46" t="s">
        <v>35</v>
      </c>
      <c r="C57" s="47"/>
      <c r="D57" s="25">
        <v>0</v>
      </c>
      <c r="E57" s="25">
        <v>0.1</v>
      </c>
      <c r="F57" s="48">
        <v>0.2</v>
      </c>
      <c r="G57" s="48">
        <v>0.3</v>
      </c>
      <c r="H57" s="26">
        <v>0.35</v>
      </c>
    </row>
    <row r="58" spans="1:11" x14ac:dyDescent="0.25">
      <c r="B58" s="46" t="s">
        <v>36</v>
      </c>
      <c r="C58" s="47"/>
      <c r="D58" s="25">
        <v>0</v>
      </c>
      <c r="E58" s="25">
        <v>2</v>
      </c>
      <c r="F58" s="48">
        <v>12</v>
      </c>
      <c r="G58" s="48">
        <v>42</v>
      </c>
      <c r="H58" s="26">
        <v>92</v>
      </c>
    </row>
    <row r="59" spans="1:11" x14ac:dyDescent="0.25">
      <c r="B59" s="42" t="s">
        <v>37</v>
      </c>
      <c r="C59" s="49"/>
      <c r="F59" s="31"/>
      <c r="G59" s="31"/>
    </row>
    <row r="60" spans="1:11" x14ac:dyDescent="0.25">
      <c r="B60" s="42" t="s">
        <v>38</v>
      </c>
      <c r="C60" s="49"/>
      <c r="F60" s="31"/>
      <c r="G60" s="31"/>
    </row>
    <row r="61" spans="1:11" x14ac:dyDescent="0.25">
      <c r="B61" s="42" t="s">
        <v>39</v>
      </c>
      <c r="C61" s="49"/>
      <c r="F61" s="31"/>
      <c r="G61" s="31"/>
    </row>
    <row r="62" spans="1:11" x14ac:dyDescent="0.25">
      <c r="B62" s="42" t="s">
        <v>40</v>
      </c>
      <c r="C62" s="49"/>
      <c r="F62" s="31"/>
      <c r="G62" s="31"/>
    </row>
    <row r="63" spans="1:11" x14ac:dyDescent="0.25">
      <c r="B63" s="5"/>
      <c r="F63" s="31"/>
      <c r="G63" s="31"/>
    </row>
    <row r="64" spans="1:11" x14ac:dyDescent="0.25">
      <c r="B64" s="9" t="s">
        <v>1</v>
      </c>
      <c r="F64" s="31"/>
      <c r="G64" s="31"/>
    </row>
    <row r="65" spans="2:9" x14ac:dyDescent="0.25">
      <c r="C65" s="25" t="s">
        <v>41</v>
      </c>
      <c r="D65" s="4">
        <v>4</v>
      </c>
      <c r="E65" s="25" t="s">
        <v>3</v>
      </c>
      <c r="F65" s="5">
        <v>58.48</v>
      </c>
      <c r="H65" s="26" t="s">
        <v>28</v>
      </c>
      <c r="I65" s="4">
        <v>1</v>
      </c>
    </row>
    <row r="66" spans="2:9" ht="16.5" thickBot="1" x14ac:dyDescent="0.3">
      <c r="E66" s="25" t="s">
        <v>2</v>
      </c>
      <c r="F66" s="5">
        <f>0.082</f>
        <v>8.2000000000000003E-2</v>
      </c>
      <c r="G66" s="6" t="s">
        <v>42</v>
      </c>
    </row>
    <row r="67" spans="2:9" ht="17.25" thickTop="1" thickBot="1" x14ac:dyDescent="0.3">
      <c r="C67" s="50" t="s">
        <v>43</v>
      </c>
      <c r="D67" s="50" t="s">
        <v>44</v>
      </c>
      <c r="E67" s="50" t="s">
        <v>45</v>
      </c>
    </row>
    <row r="68" spans="2:9" ht="16.5" thickTop="1" x14ac:dyDescent="0.25">
      <c r="C68" s="22">
        <v>0</v>
      </c>
      <c r="D68" s="4">
        <v>0</v>
      </c>
      <c r="E68" s="51">
        <f>(D68*$F$65/($F$66*303*760))</f>
        <v>0</v>
      </c>
    </row>
    <row r="69" spans="2:9" x14ac:dyDescent="0.25">
      <c r="C69" s="22">
        <v>0.1</v>
      </c>
      <c r="D69" s="4">
        <v>2</v>
      </c>
      <c r="E69" s="51">
        <f>(D69*$F$65/($F$66*303*760))</f>
        <v>6.1939441697699939E-3</v>
      </c>
    </row>
    <row r="70" spans="2:9" x14ac:dyDescent="0.25">
      <c r="C70" s="22">
        <v>0.2</v>
      </c>
      <c r="D70" s="4">
        <v>12</v>
      </c>
      <c r="E70" s="51">
        <f>(D70*$F$65/($F$66*303*760))</f>
        <v>3.7163665018619965E-2</v>
      </c>
    </row>
    <row r="71" spans="2:9" x14ac:dyDescent="0.25">
      <c r="C71" s="22">
        <v>0.3</v>
      </c>
      <c r="D71" s="4">
        <v>42</v>
      </c>
      <c r="E71" s="51">
        <f>(D71*$F$65/($F$66*303*760))</f>
        <v>0.13007282756516986</v>
      </c>
    </row>
    <row r="72" spans="2:9" ht="16.5" thickBot="1" x14ac:dyDescent="0.3">
      <c r="C72" s="52">
        <v>0.35</v>
      </c>
      <c r="D72" s="53">
        <v>92</v>
      </c>
      <c r="E72" s="54">
        <f>(D72*$F$65/($F$66*303*760))</f>
        <v>0.2849214318094197</v>
      </c>
    </row>
    <row r="73" spans="2:9" ht="16.5" thickTop="1" x14ac:dyDescent="0.25"/>
    <row r="74" spans="2:9" x14ac:dyDescent="0.25">
      <c r="B74" s="25" t="s">
        <v>46</v>
      </c>
    </row>
    <row r="75" spans="2:9" x14ac:dyDescent="0.25">
      <c r="C75" s="18" t="s">
        <v>47</v>
      </c>
      <c r="D75" s="4">
        <v>0.35</v>
      </c>
    </row>
    <row r="76" spans="2:9" x14ac:dyDescent="0.25">
      <c r="C76" s="25" t="s">
        <v>48</v>
      </c>
      <c r="D76" s="4">
        <v>283</v>
      </c>
      <c r="E76" s="25" t="s">
        <v>49</v>
      </c>
    </row>
    <row r="78" spans="2:9" x14ac:dyDescent="0.25">
      <c r="C78" s="4">
        <f>LN(C69)</f>
        <v>-2.3025850929940455</v>
      </c>
      <c r="D78" s="4">
        <f>LN(E69)</f>
        <v>-5.0841832110703935</v>
      </c>
    </row>
    <row r="79" spans="2:9" x14ac:dyDescent="0.25">
      <c r="C79" s="4">
        <f>LN(C70)</f>
        <v>-1.6094379124341003</v>
      </c>
      <c r="D79" s="4">
        <f>LN(E70)</f>
        <v>-3.2924237418423385</v>
      </c>
    </row>
    <row r="80" spans="2:9" x14ac:dyDescent="0.25">
      <c r="C80" s="4">
        <f>LN(C71)</f>
        <v>-1.2039728043259361</v>
      </c>
      <c r="D80" s="4">
        <f>LN(E71)</f>
        <v>-2.0396607733469705</v>
      </c>
    </row>
    <row r="81" spans="2:4" x14ac:dyDescent="0.25">
      <c r="C81" s="4">
        <f>LN(C72)</f>
        <v>-1.0498221244986778</v>
      </c>
      <c r="D81" s="4">
        <f>LN(E72)</f>
        <v>-1.2555418145812987</v>
      </c>
    </row>
    <row r="82" spans="2:4" ht="16.5" thickBot="1" x14ac:dyDescent="0.3"/>
    <row r="83" spans="2:4" ht="16.5" thickTop="1" x14ac:dyDescent="0.25">
      <c r="C83" s="55" t="s">
        <v>18</v>
      </c>
      <c r="D83" s="56">
        <f>EXP(-0.5655)</f>
        <v>0.56807603771734072</v>
      </c>
    </row>
    <row r="84" spans="2:4" ht="16.5" thickBot="1" x14ac:dyDescent="0.3">
      <c r="C84" s="57" t="s">
        <v>50</v>
      </c>
      <c r="D84" s="58">
        <v>0.3332</v>
      </c>
    </row>
    <row r="85" spans="2:4" ht="16.5" thickTop="1" x14ac:dyDescent="0.25"/>
    <row r="86" spans="2:4" x14ac:dyDescent="0.25">
      <c r="B86" s="25" t="s">
        <v>51</v>
      </c>
    </row>
    <row r="93" spans="2:4" x14ac:dyDescent="0.25">
      <c r="C93" s="18" t="s">
        <v>52</v>
      </c>
      <c r="D93" s="18" t="s">
        <v>53</v>
      </c>
    </row>
    <row r="94" spans="2:4" x14ac:dyDescent="0.25">
      <c r="C94" s="22">
        <f>1/C69</f>
        <v>10</v>
      </c>
      <c r="D94" s="4">
        <f>1/D69</f>
        <v>0.5</v>
      </c>
    </row>
    <row r="95" spans="2:4" x14ac:dyDescent="0.25">
      <c r="C95" s="22">
        <f t="shared" ref="C95:D97" si="7">1/C70</f>
        <v>5</v>
      </c>
      <c r="D95" s="4">
        <f t="shared" si="7"/>
        <v>8.3333333333333329E-2</v>
      </c>
    </row>
    <row r="96" spans="2:4" x14ac:dyDescent="0.25">
      <c r="C96" s="22">
        <f t="shared" si="7"/>
        <v>3.3333333333333335</v>
      </c>
      <c r="D96" s="4">
        <f t="shared" si="7"/>
        <v>2.3809523809523808E-2</v>
      </c>
    </row>
    <row r="97" spans="3:11" x14ac:dyDescent="0.25">
      <c r="C97" s="22">
        <f t="shared" si="7"/>
        <v>2.8571428571428572</v>
      </c>
      <c r="D97" s="4">
        <f t="shared" si="7"/>
        <v>1.0869565217391304E-2</v>
      </c>
    </row>
    <row r="98" spans="3:11" ht="16.5" thickBot="1" x14ac:dyDescent="0.3"/>
    <row r="99" spans="3:11" ht="16.5" thickTop="1" x14ac:dyDescent="0.25">
      <c r="C99" s="59" t="s">
        <v>54</v>
      </c>
      <c r="D99" s="60">
        <f>3.1507</f>
        <v>3.1507000000000001</v>
      </c>
    </row>
    <row r="100" spans="3:11" x14ac:dyDescent="0.25">
      <c r="C100" s="61" t="s">
        <v>55</v>
      </c>
      <c r="D100" s="62">
        <f>1/D99</f>
        <v>0.31738978639667376</v>
      </c>
    </row>
    <row r="101" spans="3:11" x14ac:dyDescent="0.25">
      <c r="C101" s="63" t="s">
        <v>56</v>
      </c>
      <c r="D101" s="62">
        <f>13.896</f>
        <v>13.896000000000001</v>
      </c>
    </row>
    <row r="102" spans="3:11" ht="16.5" thickBot="1" x14ac:dyDescent="0.3">
      <c r="C102" s="57" t="s">
        <v>57</v>
      </c>
      <c r="D102" s="39">
        <f>D101*D100</f>
        <v>4.4104484717681789</v>
      </c>
    </row>
    <row r="103" spans="3:11" ht="19.5" thickTop="1" x14ac:dyDescent="0.35">
      <c r="I103" s="64" t="s">
        <v>58</v>
      </c>
      <c r="J103" s="65">
        <f>((D75*D76)/760)*F65/(F66*303)</f>
        <v>0.30675508500785892</v>
      </c>
      <c r="K103" s="66" t="s">
        <v>59</v>
      </c>
    </row>
    <row r="104" spans="3:11" x14ac:dyDescent="0.25">
      <c r="C104" s="42" t="s">
        <v>103</v>
      </c>
    </row>
    <row r="105" spans="3:11" x14ac:dyDescent="0.25">
      <c r="C105" s="42" t="s">
        <v>60</v>
      </c>
    </row>
    <row r="106" spans="3:11" x14ac:dyDescent="0.25">
      <c r="C106" s="42"/>
    </row>
    <row r="107" spans="3:11" x14ac:dyDescent="0.25">
      <c r="C107" s="42"/>
      <c r="I107" s="6" t="s">
        <v>18</v>
      </c>
      <c r="J107" s="5">
        <v>0.56810000000000005</v>
      </c>
    </row>
    <row r="108" spans="3:11" ht="16.5" thickBot="1" x14ac:dyDescent="0.3">
      <c r="C108" s="42"/>
      <c r="I108" s="6" t="s">
        <v>50</v>
      </c>
      <c r="J108" s="5">
        <v>0.3332</v>
      </c>
    </row>
    <row r="109" spans="3:11" ht="17.25" thickTop="1" thickBot="1" x14ac:dyDescent="0.3">
      <c r="C109" s="42"/>
      <c r="I109" s="8" t="s">
        <v>27</v>
      </c>
      <c r="J109" s="29">
        <v>2.38653558065182E-3</v>
      </c>
      <c r="K109" s="7" t="s">
        <v>61</v>
      </c>
    </row>
    <row r="110" spans="3:11" ht="16.5" thickTop="1" x14ac:dyDescent="0.25">
      <c r="C110" s="42"/>
      <c r="I110" s="7" t="s">
        <v>62</v>
      </c>
      <c r="J110" s="5">
        <f>D65*(J107*J109^J108)-(J103-J109)</f>
        <v>-4.50110769463552E-4</v>
      </c>
    </row>
    <row r="111" spans="3:11" x14ac:dyDescent="0.25">
      <c r="C111" s="42"/>
    </row>
    <row r="112" spans="3:11" x14ac:dyDescent="0.25">
      <c r="C112" s="42"/>
    </row>
    <row r="113" spans="2:14" x14ac:dyDescent="0.25">
      <c r="C113" s="42"/>
    </row>
    <row r="114" spans="2:14" x14ac:dyDescent="0.25">
      <c r="C114" s="42"/>
    </row>
    <row r="115" spans="2:14" x14ac:dyDescent="0.25">
      <c r="C115" s="42"/>
    </row>
    <row r="116" spans="2:14" x14ac:dyDescent="0.25">
      <c r="C116" s="42"/>
    </row>
    <row r="117" spans="2:14" x14ac:dyDescent="0.25">
      <c r="C117" s="42"/>
    </row>
    <row r="118" spans="2:14" x14ac:dyDescent="0.25">
      <c r="C118" s="42"/>
    </row>
    <row r="120" spans="2:14" x14ac:dyDescent="0.25">
      <c r="B120" s="67"/>
      <c r="C120" s="68" t="s">
        <v>63</v>
      </c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7"/>
    </row>
    <row r="121" spans="2:14" x14ac:dyDescent="0.25">
      <c r="B121" s="67"/>
      <c r="C121" s="68" t="s">
        <v>64</v>
      </c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7"/>
    </row>
    <row r="122" spans="2:14" x14ac:dyDescent="0.25">
      <c r="B122" s="67"/>
      <c r="C122" s="68" t="s">
        <v>65</v>
      </c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7"/>
    </row>
    <row r="123" spans="2:14" x14ac:dyDescent="0.25">
      <c r="B123" s="67"/>
      <c r="C123" s="68" t="s">
        <v>66</v>
      </c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7"/>
    </row>
    <row r="124" spans="2:14" x14ac:dyDescent="0.25">
      <c r="B124" s="67"/>
      <c r="C124" s="68" t="s">
        <v>67</v>
      </c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7"/>
    </row>
    <row r="125" spans="2:14" x14ac:dyDescent="0.25">
      <c r="B125" s="67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7"/>
    </row>
    <row r="126" spans="2:14" x14ac:dyDescent="0.25">
      <c r="B126" s="67"/>
      <c r="C126" s="68" t="s">
        <v>68</v>
      </c>
      <c r="D126" s="68">
        <v>0</v>
      </c>
      <c r="E126" s="68">
        <v>5.0000000000000001E-3</v>
      </c>
      <c r="F126" s="68">
        <v>0.01</v>
      </c>
      <c r="G126" s="68">
        <v>1.4999999999999999E-2</v>
      </c>
      <c r="H126" s="68">
        <v>0.02</v>
      </c>
      <c r="I126" s="68">
        <v>0.03</v>
      </c>
      <c r="J126" s="68"/>
      <c r="K126" s="68"/>
      <c r="L126" s="68"/>
      <c r="M126" s="68"/>
      <c r="N126" s="67"/>
    </row>
    <row r="127" spans="2:14" x14ac:dyDescent="0.25">
      <c r="B127" s="67"/>
      <c r="C127" s="68" t="s">
        <v>69</v>
      </c>
      <c r="D127" s="68">
        <v>0</v>
      </c>
      <c r="E127" s="68">
        <v>47</v>
      </c>
      <c r="F127" s="68">
        <v>70</v>
      </c>
      <c r="G127" s="68">
        <v>83</v>
      </c>
      <c r="H127" s="68">
        <v>90</v>
      </c>
      <c r="I127" s="68">
        <v>95</v>
      </c>
      <c r="J127" s="68"/>
      <c r="K127" s="68"/>
      <c r="L127" s="68"/>
      <c r="M127" s="68"/>
      <c r="N127" s="67"/>
    </row>
    <row r="128" spans="2:14" x14ac:dyDescent="0.25">
      <c r="B128" s="67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7"/>
    </row>
    <row r="129" spans="2:14" x14ac:dyDescent="0.25">
      <c r="B129" s="67"/>
      <c r="C129" s="68" t="s">
        <v>70</v>
      </c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7"/>
    </row>
    <row r="130" spans="2:14" x14ac:dyDescent="0.25">
      <c r="B130" s="67"/>
      <c r="C130" s="69" t="s">
        <v>71</v>
      </c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7"/>
    </row>
    <row r="131" spans="2:14" x14ac:dyDescent="0.25">
      <c r="B131" s="67"/>
      <c r="C131" s="68" t="s">
        <v>72</v>
      </c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7"/>
    </row>
    <row r="132" spans="2:14" x14ac:dyDescent="0.25">
      <c r="B132" s="67"/>
      <c r="C132" s="69" t="s">
        <v>73</v>
      </c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7"/>
    </row>
    <row r="133" spans="2:14" x14ac:dyDescent="0.25">
      <c r="B133" s="67"/>
      <c r="C133" s="69" t="s">
        <v>74</v>
      </c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7"/>
    </row>
    <row r="134" spans="2:14" x14ac:dyDescent="0.25">
      <c r="B134" s="67"/>
      <c r="C134" s="68" t="s">
        <v>75</v>
      </c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7"/>
    </row>
    <row r="135" spans="2:14" x14ac:dyDescent="0.25">
      <c r="B135" s="67"/>
      <c r="C135" s="69" t="s">
        <v>76</v>
      </c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7"/>
    </row>
    <row r="136" spans="2:14" x14ac:dyDescent="0.25">
      <c r="B136" s="67"/>
      <c r="C136" s="69" t="s">
        <v>77</v>
      </c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7"/>
    </row>
    <row r="137" spans="2:14" x14ac:dyDescent="0.25">
      <c r="B137" s="67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7"/>
    </row>
    <row r="138" spans="2:14" x14ac:dyDescent="0.25">
      <c r="B138" s="67"/>
      <c r="C138" s="69" t="s">
        <v>22</v>
      </c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</row>
    <row r="162" spans="1:11" x14ac:dyDescent="0.25">
      <c r="B162" s="70" t="s">
        <v>78</v>
      </c>
      <c r="C162" s="43"/>
      <c r="D162" s="43"/>
      <c r="E162" s="43"/>
      <c r="F162" s="45"/>
      <c r="G162" s="45"/>
      <c r="H162" s="45"/>
      <c r="I162" s="45"/>
      <c r="J162" s="45"/>
    </row>
    <row r="163" spans="1:11" ht="18.75" x14ac:dyDescent="0.25">
      <c r="B163" s="70" t="s">
        <v>79</v>
      </c>
      <c r="C163" s="43"/>
      <c r="D163" s="43"/>
      <c r="E163" s="43"/>
      <c r="F163" s="45"/>
      <c r="G163" s="45"/>
      <c r="H163" s="45"/>
      <c r="I163" s="45"/>
      <c r="J163" s="45"/>
    </row>
    <row r="164" spans="1:11" ht="18.75" x14ac:dyDescent="0.25">
      <c r="B164" s="70" t="s">
        <v>80</v>
      </c>
      <c r="C164" s="43"/>
      <c r="D164" s="43"/>
      <c r="E164" s="43"/>
      <c r="F164" s="45"/>
      <c r="G164" s="45"/>
      <c r="H164" s="45"/>
      <c r="I164" s="45"/>
      <c r="J164" s="45"/>
    </row>
    <row r="165" spans="1:11" ht="18.75" x14ac:dyDescent="0.35">
      <c r="B165" s="70" t="s">
        <v>81</v>
      </c>
      <c r="C165" s="43"/>
      <c r="D165" s="43"/>
      <c r="E165" s="43"/>
      <c r="F165" s="45"/>
      <c r="G165" s="45"/>
      <c r="H165" s="45"/>
      <c r="I165" s="45"/>
      <c r="J165" s="45"/>
    </row>
    <row r="166" spans="1:11" x14ac:dyDescent="0.25">
      <c r="B166" s="43"/>
      <c r="C166" s="43"/>
      <c r="D166" s="43"/>
      <c r="E166" s="43"/>
      <c r="F166" s="45"/>
      <c r="G166" s="45"/>
      <c r="H166" s="45"/>
      <c r="I166" s="45"/>
      <c r="J166" s="45"/>
    </row>
    <row r="167" spans="1:11" ht="18.75" x14ac:dyDescent="0.35">
      <c r="A167" s="12" t="s">
        <v>0</v>
      </c>
      <c r="E167" s="70" t="s">
        <v>82</v>
      </c>
      <c r="F167" s="45"/>
      <c r="G167" s="45"/>
      <c r="H167" s="45"/>
      <c r="I167" s="45"/>
      <c r="J167" s="45"/>
      <c r="K167" s="45"/>
    </row>
    <row r="168" spans="1:11" x14ac:dyDescent="0.25">
      <c r="E168" s="70" t="s">
        <v>83</v>
      </c>
      <c r="F168" s="45"/>
      <c r="G168" s="45"/>
      <c r="H168" s="45"/>
      <c r="I168" s="45"/>
      <c r="J168" s="45"/>
      <c r="K168" s="45"/>
    </row>
    <row r="169" spans="1:11" ht="18.75" x14ac:dyDescent="0.35">
      <c r="B169" s="10" t="s">
        <v>84</v>
      </c>
      <c r="C169" s="4">
        <f>926</f>
        <v>926</v>
      </c>
      <c r="D169" s="25" t="s">
        <v>85</v>
      </c>
      <c r="E169" s="70" t="s">
        <v>86</v>
      </c>
      <c r="F169" s="45"/>
      <c r="G169" s="45"/>
      <c r="H169" s="45"/>
      <c r="I169" s="45"/>
      <c r="J169" s="45"/>
      <c r="K169" s="45"/>
    </row>
    <row r="170" spans="1:11" x14ac:dyDescent="0.25">
      <c r="B170" s="25" t="s">
        <v>87</v>
      </c>
      <c r="C170" s="25" t="s">
        <v>88</v>
      </c>
      <c r="D170" s="25" t="s">
        <v>89</v>
      </c>
      <c r="E170" s="70" t="s">
        <v>90</v>
      </c>
      <c r="F170" s="45"/>
      <c r="G170" s="45"/>
      <c r="H170" s="45"/>
      <c r="I170" s="45"/>
      <c r="J170" s="45"/>
      <c r="K170" s="45"/>
    </row>
    <row r="171" spans="1:11" ht="18.75" x14ac:dyDescent="0.35">
      <c r="B171" s="4">
        <v>0</v>
      </c>
      <c r="C171" s="4">
        <v>0.2</v>
      </c>
      <c r="D171" s="71">
        <f>C171/$C$169</f>
        <v>2.1598272138228944E-4</v>
      </c>
      <c r="E171" s="70" t="s">
        <v>91</v>
      </c>
      <c r="F171" s="45"/>
      <c r="G171" s="45"/>
      <c r="H171" s="45"/>
      <c r="I171" s="45"/>
      <c r="J171" s="45"/>
      <c r="K171" s="45"/>
    </row>
    <row r="172" spans="1:11" x14ac:dyDescent="0.25">
      <c r="B172" s="4">
        <v>9</v>
      </c>
      <c r="C172" s="4">
        <v>0.6</v>
      </c>
      <c r="D172" s="71">
        <f t="shared" ref="D172:D182" si="8">C172/$C$169</f>
        <v>6.4794816414686827E-4</v>
      </c>
      <c r="E172" s="70" t="s">
        <v>92</v>
      </c>
      <c r="F172" s="45"/>
      <c r="G172" s="45"/>
      <c r="H172" s="45"/>
      <c r="I172" s="45"/>
      <c r="J172" s="45"/>
      <c r="K172" s="45"/>
    </row>
    <row r="173" spans="1:11" x14ac:dyDescent="0.25">
      <c r="B173" s="4">
        <v>9.1999999999999993</v>
      </c>
      <c r="C173" s="4">
        <v>2.6</v>
      </c>
      <c r="D173" s="71">
        <f t="shared" si="8"/>
        <v>2.8077753779697625E-3</v>
      </c>
    </row>
    <row r="174" spans="1:11" x14ac:dyDescent="0.25">
      <c r="B174" s="4">
        <v>9.6</v>
      </c>
      <c r="C174" s="4">
        <v>21</v>
      </c>
      <c r="D174" s="71">
        <f t="shared" si="8"/>
        <v>2.267818574514039E-2</v>
      </c>
    </row>
    <row r="175" spans="1:11" x14ac:dyDescent="0.25">
      <c r="B175" s="4">
        <v>10</v>
      </c>
      <c r="C175" s="4">
        <v>91</v>
      </c>
      <c r="D175" s="71">
        <f t="shared" si="8"/>
        <v>9.827213822894168E-2</v>
      </c>
    </row>
    <row r="176" spans="1:11" x14ac:dyDescent="0.25">
      <c r="B176" s="4">
        <v>10.4</v>
      </c>
      <c r="C176" s="4">
        <v>235</v>
      </c>
      <c r="D176" s="71">
        <f t="shared" si="8"/>
        <v>0.25377969762419006</v>
      </c>
    </row>
    <row r="177" spans="2:6" x14ac:dyDescent="0.25">
      <c r="B177" s="4">
        <v>10.8</v>
      </c>
      <c r="C177" s="4">
        <v>418</v>
      </c>
      <c r="D177" s="71">
        <f t="shared" si="8"/>
        <v>0.45140388768898487</v>
      </c>
    </row>
    <row r="178" spans="2:6" x14ac:dyDescent="0.25">
      <c r="B178" s="4">
        <v>11.25</v>
      </c>
      <c r="C178" s="4">
        <v>630</v>
      </c>
      <c r="D178" s="71">
        <f t="shared" si="8"/>
        <v>0.68034557235421167</v>
      </c>
    </row>
    <row r="179" spans="2:6" x14ac:dyDescent="0.25">
      <c r="B179" s="4">
        <v>11.5</v>
      </c>
      <c r="C179" s="4">
        <v>717</v>
      </c>
      <c r="D179" s="71">
        <f t="shared" si="8"/>
        <v>0.77429805615550751</v>
      </c>
    </row>
    <row r="180" spans="2:6" x14ac:dyDescent="0.25">
      <c r="B180" s="4">
        <v>12</v>
      </c>
      <c r="C180" s="4">
        <v>855</v>
      </c>
      <c r="D180" s="71">
        <f t="shared" si="8"/>
        <v>0.92332613390928731</v>
      </c>
    </row>
    <row r="181" spans="2:6" x14ac:dyDescent="0.25">
      <c r="B181" s="4">
        <v>12.5</v>
      </c>
      <c r="C181" s="4">
        <v>906</v>
      </c>
      <c r="D181" s="71">
        <f t="shared" si="8"/>
        <v>0.97840172786177104</v>
      </c>
    </row>
    <row r="182" spans="2:6" x14ac:dyDescent="0.25">
      <c r="B182" s="4">
        <v>12.8</v>
      </c>
      <c r="C182" s="4">
        <v>926</v>
      </c>
      <c r="D182" s="71">
        <f t="shared" si="8"/>
        <v>1</v>
      </c>
    </row>
    <row r="183" spans="2:6" x14ac:dyDescent="0.25">
      <c r="B183" s="11" t="s">
        <v>93</v>
      </c>
      <c r="C183" s="4">
        <v>9.6</v>
      </c>
      <c r="D183" s="11" t="s">
        <v>94</v>
      </c>
      <c r="E183" s="4">
        <v>1.6</v>
      </c>
    </row>
    <row r="184" spans="2:6" x14ac:dyDescent="0.25">
      <c r="B184" s="18" t="s">
        <v>95</v>
      </c>
      <c r="C184" s="4">
        <f>9.6</f>
        <v>9.6</v>
      </c>
      <c r="D184" s="25" t="s">
        <v>96</v>
      </c>
      <c r="E184" s="4">
        <v>0.26800000000000002</v>
      </c>
      <c r="F184" s="26" t="s">
        <v>97</v>
      </c>
    </row>
    <row r="185" spans="2:6" x14ac:dyDescent="0.25">
      <c r="B185" s="11" t="s">
        <v>98</v>
      </c>
      <c r="C185" s="4">
        <f>C183+E183</f>
        <v>11.2</v>
      </c>
    </row>
    <row r="186" spans="2:6" x14ac:dyDescent="0.25">
      <c r="B186" s="11" t="s">
        <v>99</v>
      </c>
      <c r="C186" s="22">
        <f>C184/C185</f>
        <v>0.85714285714285721</v>
      </c>
      <c r="D186" s="43" t="s">
        <v>100</v>
      </c>
      <c r="E186" s="22">
        <f>(1-C186)*E184</f>
        <v>3.828571428571427E-2</v>
      </c>
      <c r="F186" s="26" t="s">
        <v>97</v>
      </c>
    </row>
  </sheetData>
  <hyperlinks>
    <hyperlink ref="A167" location="INICIO!A18" display="INICIO"/>
  </hyperlinks>
  <pageMargins left="0.39370078740157483" right="0.39370078740157483" top="0.39370078740157483" bottom="0.39370078740157483" header="0" footer="0"/>
  <pageSetup orientation="landscape" horizontalDpi="4294967293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0</xdr:col>
                <xdr:colOff>161925</xdr:colOff>
                <xdr:row>19</xdr:row>
                <xdr:rowOff>133350</xdr:rowOff>
              </from>
              <to>
                <xdr:col>2</xdr:col>
                <xdr:colOff>180975</xdr:colOff>
                <xdr:row>23</xdr:row>
                <xdr:rowOff>47625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 sizeWithCells="1">
              <from>
                <xdr:col>1</xdr:col>
                <xdr:colOff>209550</xdr:colOff>
                <xdr:row>33</xdr:row>
                <xdr:rowOff>19050</xdr:rowOff>
              </from>
              <to>
                <xdr:col>8</xdr:col>
                <xdr:colOff>533400</xdr:colOff>
                <xdr:row>39</xdr:row>
                <xdr:rowOff>171450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7" r:id="rId8">
          <objectPr defaultSize="0" autoPict="0" r:id="rId9">
            <anchor moveWithCells="1" sizeWithCells="1">
              <from>
                <xdr:col>1</xdr:col>
                <xdr:colOff>9525</xdr:colOff>
                <xdr:row>48</xdr:row>
                <xdr:rowOff>171450</xdr:rowOff>
              </from>
              <to>
                <xdr:col>4</xdr:col>
                <xdr:colOff>1028700</xdr:colOff>
                <xdr:row>52</xdr:row>
                <xdr:rowOff>152400</xdr:rowOff>
              </to>
            </anchor>
          </objectPr>
        </oleObject>
      </mc:Choice>
      <mc:Fallback>
        <oleObject progId="Equation.DSMT4" shapeId="1027" r:id="rId8"/>
      </mc:Fallback>
    </mc:AlternateContent>
    <mc:AlternateContent xmlns:mc="http://schemas.openxmlformats.org/markup-compatibility/2006">
      <mc:Choice Requires="x14">
        <oleObject progId="Equation.DSMT4" shapeId="1028" r:id="rId10">
          <objectPr defaultSize="0" autoPict="0" r:id="rId11">
            <anchor moveWithCells="1" sizeWithCells="1">
              <from>
                <xdr:col>2</xdr:col>
                <xdr:colOff>476250</xdr:colOff>
                <xdr:row>30</xdr:row>
                <xdr:rowOff>38100</xdr:rowOff>
              </from>
              <to>
                <xdr:col>4</xdr:col>
                <xdr:colOff>714375</xdr:colOff>
                <xdr:row>32</xdr:row>
                <xdr:rowOff>28575</xdr:rowOff>
              </to>
            </anchor>
          </objectPr>
        </oleObject>
      </mc:Choice>
      <mc:Fallback>
        <oleObject progId="Equation.DSMT4" shapeId="1028" r:id="rId10"/>
      </mc:Fallback>
    </mc:AlternateContent>
    <mc:AlternateContent xmlns:mc="http://schemas.openxmlformats.org/markup-compatibility/2006">
      <mc:Choice Requires="x14">
        <oleObject progId="Equation.DSMT4" shapeId="1031" r:id="rId12">
          <objectPr defaultSize="0" autoPict="0" r:id="rId13">
            <anchor moveWithCells="1" sizeWithCells="1">
              <from>
                <xdr:col>5</xdr:col>
                <xdr:colOff>219075</xdr:colOff>
                <xdr:row>85</xdr:row>
                <xdr:rowOff>104775</xdr:rowOff>
              </from>
              <to>
                <xdr:col>7</xdr:col>
                <xdr:colOff>266700</xdr:colOff>
                <xdr:row>88</xdr:row>
                <xdr:rowOff>104775</xdr:rowOff>
              </to>
            </anchor>
          </objectPr>
        </oleObject>
      </mc:Choice>
      <mc:Fallback>
        <oleObject progId="Equation.DSMT4" shapeId="1031" r:id="rId12"/>
      </mc:Fallback>
    </mc:AlternateContent>
    <mc:AlternateContent xmlns:mc="http://schemas.openxmlformats.org/markup-compatibility/2006">
      <mc:Choice Requires="x14">
        <oleObject progId="Equation.3" shapeId="1032" r:id="rId14">
          <objectPr defaultSize="0" r:id="rId15">
            <anchor moveWithCells="1">
              <from>
                <xdr:col>2</xdr:col>
                <xdr:colOff>209550</xdr:colOff>
                <xdr:row>84</xdr:row>
                <xdr:rowOff>104775</xdr:rowOff>
              </from>
              <to>
                <xdr:col>4</xdr:col>
                <xdr:colOff>695325</xdr:colOff>
                <xdr:row>90</xdr:row>
                <xdr:rowOff>47625</xdr:rowOff>
              </to>
            </anchor>
          </objectPr>
        </oleObject>
      </mc:Choice>
      <mc:Fallback>
        <oleObject progId="Equation.3" shapeId="1032" r:id="rId14"/>
      </mc:Fallback>
    </mc:AlternateContent>
    <mc:AlternateContent xmlns:mc="http://schemas.openxmlformats.org/markup-compatibility/2006">
      <mc:Choice Requires="x14">
        <oleObject progId="Equation.DSMT4" shapeId="1033" r:id="rId16">
          <objectPr defaultSize="0" autoPict="0" r:id="rId17">
            <anchor moveWithCells="1" sizeWithCells="1">
              <from>
                <xdr:col>2</xdr:col>
                <xdr:colOff>28575</xdr:colOff>
                <xdr:row>105</xdr:row>
                <xdr:rowOff>47625</xdr:rowOff>
              </from>
              <to>
                <xdr:col>7</xdr:col>
                <xdr:colOff>371475</xdr:colOff>
                <xdr:row>117</xdr:row>
                <xdr:rowOff>85725</xdr:rowOff>
              </to>
            </anchor>
          </objectPr>
        </oleObject>
      </mc:Choice>
      <mc:Fallback>
        <oleObject progId="Equation.DSMT4" shapeId="1033" r:id="rId16"/>
      </mc:Fallback>
    </mc:AlternateContent>
    <mc:AlternateContent xmlns:mc="http://schemas.openxmlformats.org/markup-compatibility/2006">
      <mc:Choice Requires="x14">
        <oleObject progId="Equation.DSMT4" shapeId="1034" r:id="rId18">
          <objectPr defaultSize="0" autoPict="0" r:id="rId19">
            <anchor moveWithCells="1" sizeWithCells="1">
              <from>
                <xdr:col>4</xdr:col>
                <xdr:colOff>495300</xdr:colOff>
                <xdr:row>81</xdr:row>
                <xdr:rowOff>180975</xdr:rowOff>
              </from>
              <to>
                <xdr:col>7</xdr:col>
                <xdr:colOff>361950</xdr:colOff>
                <xdr:row>84</xdr:row>
                <xdr:rowOff>19050</xdr:rowOff>
              </to>
            </anchor>
          </objectPr>
        </oleObject>
      </mc:Choice>
      <mc:Fallback>
        <oleObject progId="Equation.DSMT4" shapeId="1034" r:id="rId18"/>
      </mc:Fallback>
    </mc:AlternateContent>
    <mc:AlternateContent xmlns:mc="http://schemas.openxmlformats.org/markup-compatibility/2006">
      <mc:Choice Requires="x14">
        <oleObject progId="Equation.DSMT4" shapeId="1035" r:id="rId20">
          <objectPr defaultSize="0" autoPict="0" r:id="rId21">
            <anchor moveWithCells="1" sizeWithCells="1">
              <from>
                <xdr:col>4</xdr:col>
                <xdr:colOff>1019175</xdr:colOff>
                <xdr:row>9</xdr:row>
                <xdr:rowOff>190500</xdr:rowOff>
              </from>
              <to>
                <xdr:col>7</xdr:col>
                <xdr:colOff>9525</xdr:colOff>
                <xdr:row>13</xdr:row>
                <xdr:rowOff>85725</xdr:rowOff>
              </to>
            </anchor>
          </objectPr>
        </oleObject>
      </mc:Choice>
      <mc:Fallback>
        <oleObject progId="Equation.DSMT4" shapeId="1035" r:id="rId20"/>
      </mc:Fallback>
    </mc:AlternateContent>
    <mc:AlternateContent xmlns:mc="http://schemas.openxmlformats.org/markup-compatibility/2006">
      <mc:Choice Requires="x14">
        <oleObject progId="Equation.3" shapeId="1041" r:id="rId22">
          <objectPr defaultSize="0" autoPict="0" r:id="rId15">
            <anchor moveWithCells="1">
              <from>
                <xdr:col>8</xdr:col>
                <xdr:colOff>800100</xdr:colOff>
                <xdr:row>4</xdr:row>
                <xdr:rowOff>38100</xdr:rowOff>
              </from>
              <to>
                <xdr:col>11</xdr:col>
                <xdr:colOff>342900</xdr:colOff>
                <xdr:row>9</xdr:row>
                <xdr:rowOff>180975</xdr:rowOff>
              </to>
            </anchor>
          </objectPr>
        </oleObject>
      </mc:Choice>
      <mc:Fallback>
        <oleObject progId="Equation.3" shapeId="1041" r:id="rId2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2</vt:i4>
      </vt:variant>
    </vt:vector>
  </HeadingPairs>
  <TitlesOfParts>
    <vt:vector size="3" baseType="lpstr">
      <vt:lpstr>ADSORCION-FREUND-LANGMUIR</vt:lpstr>
      <vt:lpstr>ISOTERM-FREUNDLICH</vt:lpstr>
      <vt:lpstr>ISOTERMA-LANGMUIR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</dc:creator>
  <cp:lastModifiedBy>W.Loyola</cp:lastModifiedBy>
  <dcterms:created xsi:type="dcterms:W3CDTF">2014-01-29T13:09:17Z</dcterms:created>
  <dcterms:modified xsi:type="dcterms:W3CDTF">2016-11-06T11:45:58Z</dcterms:modified>
</cp:coreProperties>
</file>